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40" windowHeight="8580" tabRatio="942" activeTab="0"/>
  </bookViews>
  <sheets>
    <sheet name="Main" sheetId="1" r:id="rId1"/>
    <sheet name="Est Anch Move #1" sheetId="2" r:id="rId2"/>
    <sheet name="Est Anch Move #2" sheetId="3" r:id="rId3"/>
    <sheet name="Est Anch Move #3" sheetId="4" r:id="rId4"/>
    <sheet name="Est Anch Move #4" sheetId="5" r:id="rId5"/>
    <sheet name="Thermal" sheetId="6" r:id="rId6"/>
    <sheet name="Elongations" sheetId="7" r:id="rId7"/>
    <sheet name="Forces" sheetId="8" r:id="rId8"/>
    <sheet name="Box Ten #1" sheetId="9" r:id="rId9"/>
    <sheet name="Box Ten #2" sheetId="10" r:id="rId10"/>
    <sheet name="Box Ten #3" sheetId="11" r:id="rId11"/>
    <sheet name="Box Ten #4" sheetId="12" r:id="rId12"/>
    <sheet name="IBeam Ten #1" sheetId="13" r:id="rId13"/>
    <sheet name="IBeam Ten #2" sheetId="14" r:id="rId14"/>
    <sheet name="IBeam Ten #3" sheetId="15" r:id="rId15"/>
    <sheet name="IBeam Ten #4" sheetId="16" r:id="rId16"/>
    <sheet name="Calibration" sheetId="17" r:id="rId17"/>
    <sheet name="Data" sheetId="18" r:id="rId18"/>
  </sheets>
  <externalReferences>
    <externalReference r:id="rId21"/>
  </externalReferences>
  <definedNames>
    <definedName name="DrapedStrands" localSheetId="16">'Calibration'!#REF!</definedName>
    <definedName name="DrapedStrands" localSheetId="17">'[1]Setup Bm Input'!$B$46</definedName>
    <definedName name="DrapedStrands" localSheetId="1">'Est Anch Move #1'!#REF!</definedName>
    <definedName name="DrapedStrands" localSheetId="2">'Est Anch Move #2'!#REF!</definedName>
    <definedName name="DrapedStrands" localSheetId="3">'Est Anch Move #3'!#REF!</definedName>
    <definedName name="DrapedStrands" localSheetId="4">'Est Anch Move #4'!#REF!</definedName>
    <definedName name="DrapedStrands">#REF!</definedName>
    <definedName name="_xlnm.Print_Area" localSheetId="8">'Box Ten #1'!$A$7:$O$71</definedName>
    <definedName name="_xlnm.Print_Area" localSheetId="9">'Box Ten #2'!$A$7:$O$71</definedName>
    <definedName name="_xlnm.Print_Area" localSheetId="10">'Box Ten #3'!$A$7:$O$71</definedName>
    <definedName name="_xlnm.Print_Area" localSheetId="11">'Box Ten #4'!$A$7:$O$71</definedName>
    <definedName name="_xlnm.Print_Area" localSheetId="16">'Calibration'!$A$7:$K$47</definedName>
    <definedName name="_xlnm.Print_Area" localSheetId="6">'Elongations'!$A$7:$K$85</definedName>
    <definedName name="_xlnm.Print_Area" localSheetId="1">'Est Anch Move #1'!$A$7:$K$47</definedName>
    <definedName name="_xlnm.Print_Area" localSheetId="2">'Est Anch Move #2'!$A$7:$K$47</definedName>
    <definedName name="_xlnm.Print_Area" localSheetId="3">'Est Anch Move #3'!$A$7:$K$47</definedName>
    <definedName name="_xlnm.Print_Area" localSheetId="4">'Est Anch Move #4'!$A$7:$K$47</definedName>
    <definedName name="_xlnm.Print_Area" localSheetId="7">'Forces'!$A$7:$I$62</definedName>
    <definedName name="_xlnm.Print_Area" localSheetId="12">'IBeam Ten #1'!$A$7:$O$81</definedName>
    <definedName name="_xlnm.Print_Area" localSheetId="13">'IBeam Ten #2'!$A$7:$O$81</definedName>
    <definedName name="_xlnm.Print_Area" localSheetId="14">'IBeam Ten #3'!$A$7:$O$81</definedName>
    <definedName name="_xlnm.Print_Area" localSheetId="15">'IBeam Ten #4'!$A$7:$O$81</definedName>
    <definedName name="_xlnm.Print_Area" localSheetId="0">'Main'!$A$1:$J$32</definedName>
    <definedName name="_xlnm.Print_Area" localSheetId="5">'Thermal'!$A$7:$K$56</definedName>
  </definedNames>
  <calcPr fullCalcOnLoad="1"/>
</workbook>
</file>

<file path=xl/sharedStrings.xml><?xml version="1.0" encoding="utf-8"?>
<sst xmlns="http://schemas.openxmlformats.org/spreadsheetml/2006/main" count="2328" uniqueCount="740">
  <si>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</si>
  <si>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</si>
  <si>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</si>
  <si>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</si>
  <si>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</si>
  <si>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</si>
  <si>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</si>
  <si>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</si>
  <si>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</si>
  <si>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</si>
  <si>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</si>
  <si>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t xml:space="preserve">         Gross Range of Permitted Elongations (Fractional for English Units)</t>
  </si>
  <si>
    <t xml:space="preserve"> Net Range of Permitted Elongations (Fractional for English Units)</t>
  </si>
  <si>
    <t>**Input in Yellow Areas Only**</t>
  </si>
  <si>
    <t xml:space="preserve">e = </t>
  </si>
  <si>
    <t xml:space="preserve">Manufacturer: </t>
  </si>
  <si>
    <t xml:space="preserve">Inspector: </t>
  </si>
  <si>
    <t>Producers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</si>
  <si>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</si>
  <si>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>Yes</t>
  </si>
  <si>
    <t>No</t>
  </si>
  <si>
    <t>Correction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</si>
  <si>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</si>
  <si>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</si>
  <si>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t>Force</t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</si>
  <si>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</si>
  <si>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</si>
  <si>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</si>
  <si>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</si>
  <si>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Elongation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</si>
  <si>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</si>
  <si>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</si>
  <si>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</si>
  <si>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</si>
  <si>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</si>
  <si>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</si>
  <si>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</si>
  <si>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</si>
  <si>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</si>
  <si>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</si>
  <si>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</si>
  <si>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</si>
  <si>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</si>
  <si>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</si>
  <si>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</si>
  <si>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</si>
  <si>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</si>
  <si>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</si>
  <si>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</si>
  <si>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</si>
  <si>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</si>
  <si>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</si>
  <si>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</si>
  <si>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</si>
  <si>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</si>
  <si>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</si>
  <si>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</si>
  <si>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</si>
  <si>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</si>
  <si>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</si>
  <si>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</si>
  <si>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</si>
  <si>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</si>
  <si>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</si>
  <si>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</si>
  <si>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</si>
  <si>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</si>
  <si>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</si>
  <si>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Ld.</t>
  </si>
  <si>
    <t>Design Plan Ld.</t>
  </si>
  <si>
    <t>Permitted Ld.</t>
  </si>
  <si>
    <t>Perm. Ld.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</si>
  <si>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</si>
  <si>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</si>
  <si>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</si>
  <si>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</si>
  <si>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</si>
  <si>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</si>
  <si>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Tot. Corr.</t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</si>
  <si>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</si>
  <si>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</si>
  <si>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</si>
  <si>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Total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</si>
  <si>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</si>
  <si>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P/S #:</t>
  </si>
  <si>
    <t>Date Printed: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</si>
  <si>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</si>
  <si>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</si>
  <si>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</si>
  <si>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</si>
  <si>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</si>
  <si>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</si>
  <si>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</si>
  <si>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>Exceeded?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</si>
  <si>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</si>
  <si>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</si>
  <si>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</si>
  <si>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</si>
  <si>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</si>
  <si>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</si>
  <si>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</si>
  <si>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</si>
  <si>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Illinois Department of Transportation</t>
  </si>
  <si>
    <t xml:space="preserve">Remarks: </t>
  </si>
  <si>
    <t>Bureau of Materials &amp; Physical Research</t>
  </si>
  <si>
    <t xml:space="preserve">Bed No.: </t>
  </si>
  <si>
    <t xml:space="preserve">Producer: </t>
  </si>
  <si>
    <t>Definition of Variables</t>
  </si>
  <si>
    <t>Strand</t>
  </si>
  <si>
    <t>e</t>
  </si>
  <si>
    <t>Minimum</t>
  </si>
  <si>
    <t>Maximum</t>
  </si>
  <si>
    <t>Date:</t>
  </si>
  <si>
    <t>Remarks:</t>
  </si>
  <si>
    <t>hh:mm</t>
  </si>
  <si>
    <t>ROW #1</t>
  </si>
  <si>
    <t>ROW #2</t>
  </si>
  <si>
    <t>ROW #3</t>
  </si>
  <si>
    <t>ROW #4</t>
  </si>
  <si>
    <t>ROW #5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</si>
  <si>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</si>
  <si>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</si>
  <si>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</si>
  <si>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</si>
  <si>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Time: </t>
  </si>
  <si>
    <t xml:space="preserve">Jack No.: </t>
  </si>
  <si>
    <t xml:space="preserve"> Air temp: </t>
  </si>
  <si>
    <t>+ 3%</t>
  </si>
  <si>
    <t>- 3%</t>
  </si>
  <si>
    <t>ROW #6</t>
  </si>
  <si>
    <t>ROW #7</t>
  </si>
  <si>
    <t>ROW #8</t>
  </si>
  <si>
    <t>ROW #9</t>
  </si>
  <si>
    <t>Mod. El.</t>
  </si>
  <si>
    <t>Bottom Rows*</t>
  </si>
  <si>
    <t>*Bottom Row Numbers from Lowest to Highest In Beam</t>
  </si>
  <si>
    <t>Top Rows**</t>
  </si>
  <si>
    <t>**Top Row Numbers from Highest to Lowest In Beam</t>
  </si>
  <si>
    <t>ROW #1T</t>
  </si>
  <si>
    <t>ROW #2T</t>
  </si>
  <si>
    <t>ROW #3T</t>
  </si>
  <si>
    <t>ROW #4T</t>
  </si>
  <si>
    <t>ROW #5T</t>
  </si>
  <si>
    <t>ROW #6T</t>
  </si>
  <si>
    <t>ROW #7T</t>
  </si>
  <si>
    <t>ROW #8T</t>
  </si>
  <si>
    <t>Top Rows (Draped)**</t>
  </si>
  <si>
    <t>Bottom Rows (Non-Draped)*</t>
  </si>
  <si>
    <t>- 5%</t>
  </si>
  <si>
    <t>+ 5%</t>
  </si>
  <si>
    <t xml:space="preserve">    Draped Strands</t>
  </si>
  <si>
    <t>No. of Strands:</t>
  </si>
  <si>
    <t>Total No. of Strands:</t>
  </si>
  <si>
    <t>No. of Straight Strands:</t>
  </si>
  <si>
    <t>No. of Draped Strands: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</si>
  <si>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</si>
  <si>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</si>
  <si>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t>Form Size:</t>
  </si>
  <si>
    <t>Bed/Form Length: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</si>
  <si>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Strand length between anchors</t>
    </r>
  </si>
  <si>
    <t xml:space="preserve">Elongation </t>
  </si>
  <si>
    <t xml:space="preserve">Correction </t>
  </si>
  <si>
    <t>Per Strand</t>
  </si>
  <si>
    <t>lbs</t>
  </si>
  <si>
    <t>in.</t>
  </si>
  <si>
    <t>psi</t>
  </si>
  <si>
    <r>
      <t>in.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</si>
  <si>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</si>
  <si>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 xml:space="preserve"> Number of Strands:</t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</si>
  <si>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</si>
  <si>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</si>
  <si>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lbs.</t>
  </si>
  <si>
    <t>No. Strands Trial #1</t>
  </si>
  <si>
    <t>No. Strands Trial #2</t>
  </si>
  <si>
    <t>No. Strands Trial #3</t>
  </si>
  <si>
    <t>Elongations</t>
  </si>
  <si>
    <t>Elongation Computations</t>
  </si>
  <si>
    <t>#1</t>
  </si>
  <si>
    <t>#2</t>
  </si>
  <si>
    <t>#3</t>
  </si>
  <si>
    <t>Str. Pattern</t>
  </si>
  <si>
    <t>Pattern</t>
  </si>
  <si>
    <t xml:space="preserve"> </t>
  </si>
  <si>
    <t>xfract Table</t>
  </si>
  <si>
    <t>0</t>
  </si>
  <si>
    <t>1</t>
  </si>
  <si>
    <t>2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</si>
  <si>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</si>
  <si>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</si>
  <si>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</si>
  <si>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</si>
  <si>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</si>
  <si>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</si>
  <si>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</si>
  <si>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</si>
  <si>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</si>
  <si>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</si>
  <si>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</si>
  <si>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</si>
  <si>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</si>
  <si>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</si>
  <si>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</si>
  <si>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xFract Tables</t>
  </si>
  <si>
    <t>5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</si>
  <si>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</si>
  <si>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</si>
  <si>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</si>
  <si>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</si>
  <si>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</si>
  <si>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</si>
  <si>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</si>
  <si>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</si>
  <si>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</si>
  <si>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</si>
  <si>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</si>
  <si>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</si>
  <si>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</si>
  <si>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</si>
  <si>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</si>
  <si>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</si>
  <si>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</si>
  <si>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</si>
  <si>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</si>
  <si>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</si>
  <si>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</si>
  <si>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</si>
  <si>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</si>
  <si>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</si>
  <si>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</si>
  <si>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</si>
  <si>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</si>
  <si>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</si>
  <si>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</si>
  <si>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</si>
  <si>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</si>
  <si>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</si>
  <si>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</si>
  <si>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</si>
  <si>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</si>
  <si>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</si>
  <si>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</si>
  <si>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</si>
  <si>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</si>
  <si>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</si>
  <si>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</si>
  <si>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</si>
  <si>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</si>
  <si>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</si>
  <si>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</si>
  <si>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</si>
  <si>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</si>
  <si>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</si>
  <si>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</si>
  <si>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</si>
  <si>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</si>
  <si>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</si>
  <si>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</si>
  <si>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</si>
  <si>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</si>
  <si>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</si>
  <si>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</si>
  <si>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</si>
  <si>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</si>
  <si>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</si>
  <si>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</si>
  <si>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</si>
  <si>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</si>
  <si>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</si>
  <si>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</si>
  <si>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</si>
  <si>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</si>
  <si>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</si>
  <si>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</si>
  <si>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</si>
  <si>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</si>
  <si>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</si>
  <si>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</si>
  <si>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</si>
  <si>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</si>
  <si>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</si>
  <si>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</si>
  <si>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</si>
  <si>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</si>
  <si>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</si>
  <si>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</si>
  <si>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</si>
  <si>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</si>
  <si>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</si>
  <si>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</si>
  <si>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</si>
  <si>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</si>
  <si>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</si>
  <si>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</si>
  <si>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</si>
  <si>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</si>
  <si>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</si>
  <si>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</si>
  <si>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</si>
  <si>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</si>
  <si>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</si>
  <si>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</si>
  <si>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</si>
  <si>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</si>
  <si>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</si>
  <si>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</si>
  <si>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</si>
  <si>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</si>
  <si>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</si>
  <si>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</si>
  <si>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</si>
  <si>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</si>
  <si>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</si>
  <si>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</si>
  <si>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</si>
  <si>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</si>
  <si>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</si>
  <si>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</si>
  <si>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</si>
  <si>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</si>
  <si>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</si>
  <si>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</si>
  <si>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</si>
  <si>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</si>
  <si>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</si>
  <si>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</si>
  <si>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</si>
  <si>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</si>
  <si>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</si>
  <si>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</si>
  <si>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</si>
  <si>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</si>
  <si>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</si>
  <si>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</si>
  <si>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</si>
  <si>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</si>
  <si>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</si>
  <si>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</si>
  <si>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</si>
  <si>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</si>
  <si>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</si>
  <si>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</si>
  <si>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</si>
  <si>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</si>
  <si>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</si>
  <si>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</si>
  <si>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</si>
  <si>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</si>
  <si>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</si>
  <si>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</si>
  <si>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</si>
  <si>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</si>
  <si>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</si>
  <si>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</si>
  <si>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</si>
  <si>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</si>
  <si>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</si>
  <si>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</si>
  <si>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</si>
  <si>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</si>
  <si>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</si>
  <si>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</si>
  <si>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</si>
  <si>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</si>
  <si>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</si>
  <si>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</si>
  <si>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</si>
  <si>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</si>
  <si>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</si>
  <si>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</si>
  <si>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</si>
  <si>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</si>
  <si>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</si>
  <si>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</si>
  <si>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</si>
  <si>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</si>
  <si>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</si>
  <si>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</si>
  <si>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</si>
  <si>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</si>
  <si>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</si>
  <si>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</si>
  <si>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</si>
  <si>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</si>
  <si>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</si>
  <si>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</si>
  <si>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</si>
  <si>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</si>
  <si>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</si>
  <si>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</si>
  <si>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</si>
  <si>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</si>
  <si>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</si>
  <si>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</si>
  <si>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</si>
  <si>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</si>
  <si>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</si>
  <si>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</si>
  <si>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</si>
  <si>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</si>
  <si>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</si>
  <si>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</si>
  <si>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</si>
  <si>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</si>
  <si>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</si>
  <si>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</si>
  <si>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</si>
  <si>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</si>
  <si>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</si>
  <si>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</si>
  <si>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</si>
  <si>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</si>
  <si>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</si>
  <si>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</si>
  <si>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</si>
  <si>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</si>
  <si>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</si>
  <si>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</si>
  <si>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</si>
  <si>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</si>
  <si>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</si>
  <si>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</si>
  <si>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</si>
  <si>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</si>
  <si>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</si>
  <si>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</si>
  <si>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</si>
  <si>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</si>
  <si>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</si>
  <si>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</si>
  <si>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</si>
  <si>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</si>
  <si>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</si>
  <si>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</si>
  <si>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</si>
  <si>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</si>
  <si>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</si>
  <si>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</si>
  <si>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</si>
  <si>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</si>
  <si>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</si>
  <si>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</si>
  <si>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</si>
  <si>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</si>
  <si>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</si>
  <si>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</si>
  <si>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</si>
  <si>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</si>
  <si>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</si>
  <si>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</si>
  <si>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</si>
  <si>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</si>
  <si>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</si>
  <si>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</si>
  <si>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</si>
  <si>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</si>
  <si>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</si>
  <si>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</si>
  <si>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</si>
  <si>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</si>
  <si>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</si>
  <si>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</si>
  <si>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</si>
  <si>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</si>
  <si>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</si>
  <si>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</si>
  <si>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</si>
  <si>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</si>
  <si>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</si>
  <si>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</si>
  <si>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</si>
  <si>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</si>
  <si>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</si>
  <si>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</si>
  <si>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</si>
  <si>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</si>
  <si>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</si>
  <si>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</si>
  <si>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</si>
  <si>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</si>
  <si>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</si>
  <si>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</si>
  <si>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</si>
  <si>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</si>
  <si>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</si>
  <si>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</si>
  <si>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</si>
  <si>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</si>
  <si>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</si>
  <si>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</si>
  <si>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</si>
  <si>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</si>
  <si>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</si>
  <si>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</si>
  <si>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</si>
  <si>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</si>
  <si>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</si>
  <si>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</si>
  <si>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</si>
  <si>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</si>
  <si>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</si>
  <si>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</si>
  <si>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</si>
  <si>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</si>
  <si>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</si>
  <si>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</si>
  <si>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</si>
  <si>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</si>
  <si>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</si>
  <si>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</si>
  <si>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</si>
  <si>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</si>
  <si>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</si>
  <si>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</si>
  <si>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</si>
  <si>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</si>
  <si>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</si>
  <si>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</si>
  <si>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</si>
  <si>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</si>
  <si>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</si>
  <si>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</si>
  <si>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</si>
  <si>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</si>
  <si>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</si>
  <si>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</si>
  <si>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</si>
  <si>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</si>
  <si>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</si>
  <si>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</si>
  <si>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</si>
  <si>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</si>
  <si>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</si>
  <si>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</si>
  <si>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</si>
  <si>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</si>
  <si>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</si>
  <si>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</si>
  <si>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</si>
  <si>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</si>
  <si>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</si>
  <si>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</si>
  <si>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</si>
  <si>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</si>
  <si>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</si>
  <si>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</si>
  <si>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</si>
  <si>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</si>
  <si>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</si>
  <si>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</si>
  <si>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</si>
  <si>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</si>
  <si>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</si>
  <si>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</si>
  <si>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</si>
  <si>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</si>
  <si>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</si>
  <si>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</si>
  <si>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</si>
  <si>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</si>
  <si>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</si>
  <si>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</si>
  <si>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</si>
  <si>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</si>
  <si>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</si>
  <si>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</si>
  <si>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</si>
  <si>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</si>
  <si>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</si>
  <si>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</si>
  <si>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</si>
  <si>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</si>
  <si>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</si>
  <si>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</si>
  <si>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</si>
  <si>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</si>
  <si>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</si>
  <si>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</si>
  <si>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</si>
  <si>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</si>
  <si>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</si>
  <si>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</si>
  <si>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</si>
  <si>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</si>
  <si>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</si>
  <si>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</si>
  <si>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</si>
  <si>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</si>
  <si>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</si>
  <si>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</si>
  <si>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</si>
  <si>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</si>
  <si>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</si>
  <si>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</si>
  <si>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</si>
  <si>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</si>
  <si>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</si>
  <si>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</si>
  <si>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</si>
  <si>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</si>
  <si>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</si>
  <si>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</si>
  <si>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</si>
  <si>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</si>
  <si>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</si>
  <si>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</si>
  <si>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</si>
  <si>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</si>
  <si>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           Group II</t>
  </si>
  <si>
    <r>
      <t>N</t>
    </r>
    <r>
      <rPr>
        <vertAlign val="subscript"/>
        <sz val="10"/>
        <rFont val="Arial"/>
        <family val="2"/>
      </rPr>
      <t>s</t>
    </r>
  </si>
  <si>
    <t>Forces</t>
  </si>
  <si>
    <t>Force Computations</t>
  </si>
  <si>
    <r>
      <t>F</t>
    </r>
    <r>
      <rPr>
        <b/>
        <vertAlign val="subscript"/>
        <sz val="10"/>
        <rFont val="Arial"/>
        <family val="2"/>
      </rPr>
      <t>u</t>
    </r>
  </si>
  <si>
    <t>Corrected Loads and Maximum Permitted Loads</t>
  </si>
  <si>
    <t>Box Tensioning #1</t>
  </si>
  <si>
    <t>Area</t>
  </si>
  <si>
    <t>Net</t>
  </si>
  <si>
    <t>Elongations?</t>
  </si>
  <si>
    <t>Use Gross</t>
  </si>
  <si>
    <t>or Net</t>
  </si>
  <si>
    <t>Gross</t>
  </si>
  <si>
    <t xml:space="preserve">Strand Manufacturer: </t>
  </si>
  <si>
    <t>Box Tensioning #2</t>
  </si>
  <si>
    <t>Box Tensioning #3</t>
  </si>
  <si>
    <t>Do Not Delete This Page</t>
  </si>
  <si>
    <t>Field Tensioning - Strand Pattern #1</t>
  </si>
  <si>
    <t>Field Tensioning - Strand Pattern #2</t>
  </si>
  <si>
    <t>Field Tensioning - Strand Pattern #3</t>
  </si>
  <si>
    <t>Str. Pat.</t>
  </si>
  <si>
    <t>I/Bulb-T Tensioning #1</t>
  </si>
  <si>
    <t>I/Bulb-T Tensioning #2</t>
  </si>
  <si>
    <t>I/Bulb-T Tensioning #3</t>
  </si>
  <si>
    <t>Calibration</t>
  </si>
  <si>
    <t xml:space="preserve">Strand </t>
  </si>
  <si>
    <t xml:space="preserve">Measured </t>
  </si>
  <si>
    <t>Ratio</t>
  </si>
  <si>
    <t>of Measured</t>
  </si>
  <si>
    <t>to Theoretical</t>
  </si>
  <si>
    <t>(in.)</t>
  </si>
  <si>
    <t>(ratio)</t>
  </si>
  <si>
    <t>Bed Length:</t>
  </si>
  <si>
    <t>Estimated</t>
  </si>
  <si>
    <t>Estimated Loss</t>
  </si>
  <si>
    <t>CALIBRATION WORKSHEET FOR ANCHORAGE MOVEMENT EFFECTS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</si>
  <si>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</si>
  <si>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</si>
  <si>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</si>
  <si>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</si>
  <si>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2 +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</si>
  <si>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</si>
  <si>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S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</si>
  <si>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Estimated total elongation correction for anchorage movement per strand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</si>
  <si>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Estimated loss per strand due to anchorage movement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</si>
  <si>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Estimated total anchorage movement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</si>
  <si>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Estimated force correction for anchorage movement per strand</t>
    </r>
  </si>
  <si>
    <t>Estimate #1</t>
  </si>
  <si>
    <t>Estimate #2</t>
  </si>
  <si>
    <t>Estimate #3</t>
  </si>
  <si>
    <t>Estimate #4</t>
  </si>
  <si>
    <t>No. Strands Trial #4</t>
  </si>
  <si>
    <t>Thermal Correction (Group I Loss)</t>
  </si>
  <si>
    <t>Thermal Correction</t>
  </si>
  <si>
    <t>Always?</t>
  </si>
  <si>
    <t>Thermal</t>
  </si>
  <si>
    <t>a = Coefficient of expansion for steel</t>
  </si>
  <si>
    <t>Thermal Data and Calculations</t>
  </si>
  <si>
    <t xml:space="preserve"> Loss per Strand</t>
  </si>
  <si>
    <t xml:space="preserve">a = </t>
  </si>
  <si>
    <t xml:space="preserve">T = </t>
  </si>
  <si>
    <t xml:space="preserve">Force </t>
  </si>
  <si>
    <t>%</t>
  </si>
  <si>
    <t>Correction Per</t>
  </si>
  <si>
    <t>OK?</t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</si>
  <si>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Elongation correction due to temperature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</si>
  <si>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Force correction for thermal per strand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</si>
  <si>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Air (Strand) temperature at time of tensioning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</si>
  <si>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Estimated temperature of concrete at placement</t>
    </r>
  </si>
  <si>
    <r>
      <t>T = Change in temperature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</si>
  <si>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e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 xml:space="preserve">=  </t>
    </r>
  </si>
  <si>
    <r>
      <t>a x L</t>
    </r>
    <r>
      <rPr>
        <sz val="10"/>
        <rFont val="Arial"/>
        <family val="0"/>
      </rPr>
      <t xml:space="preserve"> x T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</si>
  <si>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</si>
  <si>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</si>
  <si>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</si>
  <si>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</si>
  <si>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</si>
  <si>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</si>
  <si>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t</t>
    </r>
  </si>
  <si>
    <r>
      <t>P</t>
    </r>
    <r>
      <rPr>
        <b/>
        <vertAlign val="subscript"/>
        <sz val="10"/>
        <rFont val="Arial"/>
        <family val="2"/>
      </rPr>
      <t>t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</si>
  <si>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</si>
  <si>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Strand Pattern</t>
  </si>
  <si>
    <t>Mod. El. (psi)</t>
  </si>
  <si>
    <t>Strand (in.)</t>
  </si>
  <si>
    <t>Strand (lbs.)</t>
  </si>
  <si>
    <t>#4</t>
  </si>
  <si>
    <t>in. per in. of strand per Degree F</t>
  </si>
  <si>
    <t>Degree F</t>
  </si>
  <si>
    <t>L* =</t>
  </si>
  <si>
    <r>
      <t>*Assumes L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is equal for all trials</t>
    </r>
  </si>
  <si>
    <r>
      <rPr>
        <b/>
        <sz val="10"/>
        <rFont val="Symbol"/>
        <family val="1"/>
      </rPr>
      <t>D</t>
    </r>
    <r>
      <rPr>
        <b/>
        <vertAlign val="subscript"/>
        <sz val="10"/>
        <rFont val="Arial"/>
        <family val="2"/>
      </rPr>
      <t>am</t>
    </r>
  </si>
  <si>
    <t xml:space="preserve">                        Group I</t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</si>
  <si>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Elongation correction due to temperature per strand</t>
    </r>
  </si>
  <si>
    <r>
      <t>L</t>
    </r>
    <r>
      <rPr>
        <sz val="10"/>
        <rFont val="Arial"/>
        <family val="2"/>
      </rPr>
      <t xml:space="preserve"> = Bed length (strand length between anchors)</t>
    </r>
  </si>
  <si>
    <t>Estimated for Anch. movement</t>
  </si>
  <si>
    <r>
      <t>p</t>
    </r>
    <r>
      <rPr>
        <b/>
        <vertAlign val="subscript"/>
        <sz val="10"/>
        <rFont val="Arial"/>
        <family val="2"/>
      </rPr>
      <t>am</t>
    </r>
  </si>
  <si>
    <t>I/Bulb-T Tensioning #4</t>
  </si>
  <si>
    <t>Box Tensioning #4</t>
  </si>
  <si>
    <t>Field Tensioning - Strand Pattern #4</t>
  </si>
  <si>
    <t>Total Anch.</t>
  </si>
  <si>
    <t>Movement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</si>
  <si>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</si>
  <si>
    <t>Anch. Movement</t>
  </si>
  <si>
    <t>No.</t>
  </si>
  <si>
    <t xml:space="preserve">of </t>
  </si>
  <si>
    <t>Strands</t>
  </si>
  <si>
    <t>Anchorage Movement Graphical Calibration</t>
  </si>
  <si>
    <t>Notes: The estimated values should agree with the measured values for anchorage movement within about 10 to 15%.  If the estimates and measured values do not agree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</si>
  <si>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anchorage movement</t>
    </r>
  </si>
  <si>
    <t>Estimated Anchorage Movement Data and Calculations</t>
  </si>
  <si>
    <r>
      <t>If the correction to be applied exceeds 5% of the 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), the calibration operation shall be deferred until a more favorable ambient temperature prevails</t>
    </r>
  </si>
  <si>
    <r>
      <t>L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</si>
  <si>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Straight Strands</t>
  </si>
  <si>
    <t>within 15%, another calibration iteration should be performed.  In this case, the new estimates for the same strand patterns selected previously should be the measurements</t>
  </si>
  <si>
    <r>
      <t>from the first iteration.  For actual tensioning operations, 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(the expected total anchorage movment) should be read from the chart above using the "Measured" line and</t>
    </r>
  </si>
  <si>
    <t>the number of strands in the strand pattern.</t>
  </si>
  <si>
    <t>Anchorage Movement Prestress/Precast Program</t>
  </si>
  <si>
    <t>calibrated graphical relationship between number of strands pulled and</t>
  </si>
  <si>
    <t>Notes:  This spreadsheet is designed specifically for determination of a</t>
  </si>
  <si>
    <t xml:space="preserve">expected anchorage movement.  See Appendix A of the Manual for </t>
  </si>
  <si>
    <t>Fabrication of Precast for more information.</t>
  </si>
  <si>
    <r>
      <t>Area (in.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</si>
  <si>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Calibration Determination for Four Strand Patterns</t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</si>
  <si>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</si>
  <si>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t>Tensile Cap.</t>
  </si>
  <si>
    <r>
      <t>M</t>
    </r>
    <r>
      <rPr>
        <vertAlign val="subscript"/>
        <sz val="10"/>
        <rFont val="Arial"/>
        <family val="2"/>
      </rPr>
      <t>T(m)</t>
    </r>
    <r>
      <rPr>
        <sz val="10"/>
        <rFont val="Arial"/>
        <family val="2"/>
      </rPr>
      <t xml:space="preserve"> = Measured total anchorage movement</t>
    </r>
  </si>
  <si>
    <r>
      <t>M</t>
    </r>
    <r>
      <rPr>
        <vertAlign val="subscript"/>
        <sz val="10"/>
        <rFont val="Arial"/>
        <family val="2"/>
      </rPr>
      <t>T(m)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</si>
  <si>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</si>
  <si>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</si>
  <si>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  <r>
      <rPr>
        <vertAlign val="subscript"/>
        <sz val="10"/>
        <rFont val="Arial"/>
        <family val="2"/>
      </rPr>
      <t>S</t>
    </r>
  </si>
  <si>
    <t xml:space="preserve">QC Man. Name and Signature: </t>
  </si>
  <si>
    <t>Revised 12/10/10</t>
  </si>
  <si>
    <t>Revised 03/02/12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</si>
</sst>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MT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8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75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textRotation="180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68" fontId="0" fillId="0" borderId="23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8" fontId="0" fillId="0" borderId="2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4" fontId="2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168" fontId="1" fillId="0" borderId="23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68" fontId="1" fillId="0" borderId="33" xfId="0" applyNumberFormat="1" applyFont="1" applyBorder="1" applyAlignment="1" applyProtection="1">
      <alignment horizontal="center"/>
      <protection/>
    </xf>
    <xf numFmtId="165" fontId="0" fillId="0" borderId="23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65" fontId="0" fillId="0" borderId="34" xfId="0" applyNumberForma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" fontId="1" fillId="0" borderId="35" xfId="0" applyNumberFormat="1" applyFont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9" fontId="0" fillId="0" borderId="31" xfId="0" applyNumberFormat="1" applyFont="1" applyBorder="1" applyAlignment="1" applyProtection="1" quotePrefix="1">
      <alignment horizontal="center"/>
      <protection/>
    </xf>
    <xf numFmtId="9" fontId="0" fillId="0" borderId="31" xfId="0" applyNumberFormat="1" applyFont="1" applyFill="1" applyBorder="1" applyAlignment="1" applyProtection="1" quotePrefix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82" fontId="1" fillId="0" borderId="23" xfId="0" applyNumberFormat="1" applyFont="1" applyFill="1" applyBorder="1" applyAlignment="1" applyProtection="1">
      <alignment horizontal="center"/>
      <protection/>
    </xf>
    <xf numFmtId="1" fontId="1" fillId="0" borderId="24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 horizontal="center" vertical="center"/>
      <protection locked="0"/>
    </xf>
    <xf numFmtId="169" fontId="2" fillId="33" borderId="13" xfId="0" applyNumberFormat="1" applyFont="1" applyFill="1" applyBorder="1" applyAlignment="1" applyProtection="1">
      <alignment/>
      <protection locked="0"/>
    </xf>
    <xf numFmtId="169" fontId="2" fillId="33" borderId="42" xfId="0" applyNumberFormat="1" applyFont="1" applyFill="1" applyBorder="1" applyAlignment="1" applyProtection="1">
      <alignment/>
      <protection locked="0"/>
    </xf>
    <xf numFmtId="169" fontId="2" fillId="33" borderId="14" xfId="0" applyNumberFormat="1" applyFont="1" applyFill="1" applyBorder="1" applyAlignment="1" applyProtection="1">
      <alignment/>
      <protection locked="0"/>
    </xf>
    <xf numFmtId="170" fontId="2" fillId="33" borderId="14" xfId="0" applyNumberFormat="1" applyFont="1" applyFill="1" applyBorder="1" applyAlignment="1" applyProtection="1">
      <alignment/>
      <protection locked="0"/>
    </xf>
    <xf numFmtId="170" fontId="2" fillId="33" borderId="4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9" fontId="0" fillId="0" borderId="30" xfId="0" applyNumberFormat="1" applyFont="1" applyFill="1" applyBorder="1" applyAlignment="1" applyProtection="1" quotePrefix="1">
      <alignment horizontal="center"/>
      <protection/>
    </xf>
    <xf numFmtId="9" fontId="0" fillId="0" borderId="36" xfId="0" applyNumberFormat="1" applyFont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 horizontal="right"/>
      <protection/>
    </xf>
    <xf numFmtId="168" fontId="0" fillId="0" borderId="45" xfId="0" applyNumberFormat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right"/>
      <protection/>
    </xf>
    <xf numFmtId="1" fontId="0" fillId="0" borderId="45" xfId="0" applyNumberForma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" fontId="0" fillId="0" borderId="31" xfId="0" applyNumberFormat="1" applyBorder="1" applyAlignment="1" applyProtection="1">
      <alignment horizontal="center"/>
      <protection/>
    </xf>
    <xf numFmtId="168" fontId="1" fillId="0" borderId="31" xfId="0" applyNumberFormat="1" applyFon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68" fontId="0" fillId="0" borderId="31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/>
      <protection/>
    </xf>
    <xf numFmtId="0" fontId="2" fillId="36" borderId="0" xfId="57" applyFont="1" applyFill="1" applyBorder="1" applyProtection="1">
      <alignment/>
      <protection/>
    </xf>
    <xf numFmtId="0" fontId="2" fillId="37" borderId="23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Protection="1">
      <alignment/>
      <protection/>
    </xf>
    <xf numFmtId="0" fontId="2" fillId="38" borderId="46" xfId="57" applyFont="1" applyFill="1" applyBorder="1" applyAlignment="1" applyProtection="1">
      <alignment horizontal="center"/>
      <protection/>
    </xf>
    <xf numFmtId="0" fontId="2" fillId="38" borderId="47" xfId="57" applyFont="1" applyFill="1" applyBorder="1" applyAlignment="1" applyProtection="1">
      <alignment horizontal="center"/>
      <protection/>
    </xf>
    <xf numFmtId="0" fontId="2" fillId="38" borderId="48" xfId="57" applyFont="1" applyFill="1" applyBorder="1" applyAlignment="1" applyProtection="1">
      <alignment horizontal="center"/>
      <protection/>
    </xf>
    <xf numFmtId="0" fontId="2" fillId="38" borderId="49" xfId="57" applyFont="1" applyFill="1" applyBorder="1" applyAlignment="1" applyProtection="1">
      <alignment horizontal="center"/>
      <protection/>
    </xf>
    <xf numFmtId="0" fontId="2" fillId="33" borderId="23" xfId="57" applyFont="1" applyFill="1" applyBorder="1" applyAlignment="1" applyProtection="1">
      <alignment horizontal="center"/>
      <protection locked="0"/>
    </xf>
    <xf numFmtId="0" fontId="2" fillId="33" borderId="24" xfId="57" applyFont="1" applyFill="1" applyBorder="1" applyAlignment="1" applyProtection="1">
      <alignment horizontal="center"/>
      <protection locked="0"/>
    </xf>
    <xf numFmtId="0" fontId="21" fillId="37" borderId="23" xfId="57" applyFont="1" applyFill="1" applyBorder="1" applyProtection="1">
      <alignment/>
      <protection/>
    </xf>
    <xf numFmtId="166" fontId="2" fillId="37" borderId="22" xfId="57" applyNumberFormat="1" applyFont="1" applyFill="1" applyBorder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37" borderId="50" xfId="57" applyFont="1" applyFill="1" applyBorder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51" xfId="57" applyFont="1" applyFill="1" applyBorder="1" applyProtection="1">
      <alignment/>
      <protection/>
    </xf>
    <xf numFmtId="0" fontId="2" fillId="37" borderId="52" xfId="57" applyFont="1" applyFill="1" applyBorder="1" applyProtection="1">
      <alignment/>
      <protection/>
    </xf>
    <xf numFmtId="0" fontId="2" fillId="37" borderId="53" xfId="57" applyFont="1" applyFill="1" applyBorder="1" applyProtection="1">
      <alignment/>
      <protection/>
    </xf>
    <xf numFmtId="167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167" fontId="2" fillId="36" borderId="0" xfId="57" applyNumberFormat="1" applyFont="1" applyFill="1" applyBorder="1" applyProtection="1">
      <alignment/>
      <protection/>
    </xf>
    <xf numFmtId="0" fontId="2" fillId="37" borderId="31" xfId="57" applyFont="1" applyFill="1" applyBorder="1" applyProtection="1">
      <alignment/>
      <protection/>
    </xf>
    <xf numFmtId="170" fontId="2" fillId="37" borderId="30" xfId="57" applyNumberFormat="1" applyFont="1" applyFill="1" applyBorder="1" applyProtection="1">
      <alignment/>
      <protection/>
    </xf>
    <xf numFmtId="0" fontId="2" fillId="37" borderId="34" xfId="57" applyFont="1" applyFill="1" applyBorder="1" applyProtection="1">
      <alignment/>
      <protection/>
    </xf>
    <xf numFmtId="0" fontId="2" fillId="37" borderId="28" xfId="57" applyFont="1" applyFill="1" applyBorder="1" applyProtection="1">
      <alignment/>
      <protection/>
    </xf>
    <xf numFmtId="170" fontId="2" fillId="37" borderId="18" xfId="57" applyNumberFormat="1" applyFont="1" applyFill="1" applyBorder="1" applyProtection="1">
      <alignment/>
      <protection/>
    </xf>
    <xf numFmtId="0" fontId="2" fillId="37" borderId="40" xfId="57" applyFont="1" applyFill="1" applyBorder="1" applyProtection="1">
      <alignment/>
      <protection/>
    </xf>
    <xf numFmtId="170" fontId="2" fillId="37" borderId="29" xfId="57" applyNumberFormat="1" applyFont="1" applyFill="1" applyBorder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41" xfId="57" applyFont="1" applyFill="1" applyBorder="1" applyProtection="1">
      <alignment/>
      <protection/>
    </xf>
    <xf numFmtId="0" fontId="2" fillId="0" borderId="0" xfId="57" applyFont="1" applyFill="1" applyBorder="1" applyProtection="1">
      <alignment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2" fillId="33" borderId="25" xfId="57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69" fontId="2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0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horizontal="centerContinuous"/>
      <protection/>
    </xf>
    <xf numFmtId="0" fontId="0" fillId="0" borderId="38" xfId="0" applyFont="1" applyBorder="1" applyAlignment="1" applyProtection="1">
      <alignment horizontal="center"/>
      <protection/>
    </xf>
    <xf numFmtId="1" fontId="1" fillId="0" borderId="36" xfId="0" applyNumberFormat="1" applyFont="1" applyBorder="1" applyAlignment="1" applyProtection="1">
      <alignment horizontal="center"/>
      <protection/>
    </xf>
    <xf numFmtId="1" fontId="1" fillId="0" borderId="34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1" fontId="0" fillId="33" borderId="2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14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182" fontId="1" fillId="0" borderId="31" xfId="0" applyNumberFormat="1" applyFont="1" applyFill="1" applyBorder="1" applyAlignment="1" applyProtection="1">
      <alignment horizontal="center"/>
      <protection/>
    </xf>
    <xf numFmtId="1" fontId="1" fillId="0" borderId="30" xfId="0" applyNumberFormat="1" applyFont="1" applyBorder="1" applyAlignment="1" applyProtection="1">
      <alignment horizontal="center"/>
      <protection/>
    </xf>
    <xf numFmtId="1" fontId="1" fillId="0" borderId="3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82" fontId="1" fillId="0" borderId="34" xfId="0" applyNumberFormat="1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2" fontId="0" fillId="0" borderId="40" xfId="0" applyNumberForma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" fontId="1" fillId="0" borderId="2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7" fillId="39" borderId="0" xfId="57" applyFont="1" applyFill="1" applyBorder="1" applyProtection="1">
      <alignment/>
      <protection/>
    </xf>
    <xf numFmtId="0" fontId="2" fillId="39" borderId="0" xfId="57" applyFont="1" applyFill="1" applyBorder="1" applyProtection="1">
      <alignment/>
      <protection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82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0" fillId="33" borderId="25" xfId="0" applyNumberFormat="1" applyFont="1" applyFill="1" applyBorder="1" applyAlignment="1" applyProtection="1">
      <alignment horizontal="center" vertical="center"/>
      <protection locked="0"/>
    </xf>
    <xf numFmtId="175" fontId="0" fillId="33" borderId="24" xfId="0" applyNumberFormat="1" applyFont="1" applyFill="1" applyBorder="1" applyAlignment="1" applyProtection="1">
      <alignment horizontal="center" vertical="center"/>
      <protection locked="0"/>
    </xf>
    <xf numFmtId="175" fontId="0" fillId="33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164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40" borderId="23" xfId="0" applyFont="1" applyFill="1" applyBorder="1" applyAlignment="1" applyProtection="1">
      <alignment horizontal="center"/>
      <protection/>
    </xf>
    <xf numFmtId="0" fontId="0" fillId="40" borderId="1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2" fontId="0" fillId="0" borderId="23" xfId="0" applyNumberFormat="1" applyBorder="1" applyAlignment="1" applyProtection="1">
      <alignment horizontal="center"/>
      <protection/>
    </xf>
    <xf numFmtId="0" fontId="27" fillId="0" borderId="23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>
      <alignment/>
    </xf>
    <xf numFmtId="168" fontId="1" fillId="0" borderId="24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>
      <alignment/>
    </xf>
    <xf numFmtId="0" fontId="2" fillId="0" borderId="31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7" fillId="33" borderId="24" xfId="0" applyFont="1" applyFill="1" applyBorder="1" applyAlignment="1" applyProtection="1">
      <alignment horizontal="left"/>
      <protection locked="0"/>
    </xf>
    <xf numFmtId="0" fontId="7" fillId="33" borderId="26" xfId="0" applyFont="1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168" fontId="0" fillId="33" borderId="23" xfId="0" applyNumberFormat="1" applyFill="1" applyBorder="1" applyAlignment="1" applyProtection="1">
      <alignment horizontal="center"/>
      <protection locked="0"/>
    </xf>
    <xf numFmtId="168" fontId="0" fillId="33" borderId="31" xfId="0" applyNumberFormat="1" applyFill="1" applyBorder="1" applyAlignment="1" applyProtection="1">
      <alignment horizontal="center"/>
      <protection locked="0"/>
    </xf>
    <xf numFmtId="168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/>
    </xf>
    <xf numFmtId="0" fontId="20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19" fillId="0" borderId="0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Anchorage Movement vs. No. of Strands</a:t>
            </a:r>
          </a:p>
        </c:rich>
      </c:tx>
      <c:layout>
        <c:manualLayout>
          <c:xMode val="factor"/>
          <c:yMode val="factor"/>
          <c:x val="-0.02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825"/>
          <c:w val="0.682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Estimated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Calibration!$B$31:$B$34</c:f>
              <c:numCache/>
            </c:numRef>
          </c:xVal>
          <c:yVal>
            <c:numRef>
              <c:f>Calibration!$C$31:$C$34</c:f>
              <c:numCache/>
            </c:numRef>
          </c:yVal>
          <c:smooth val="0"/>
        </c:ser>
        <c:ser>
          <c:idx val="1"/>
          <c:order val="1"/>
          <c:tx>
            <c:v>Measured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Calibration!$B$31:$B$34</c:f>
              <c:numCache/>
            </c:numRef>
          </c:xVal>
          <c:yVal>
            <c:numRef>
              <c:f>Calibration!$D$31:$D$34</c:f>
              <c:numCache/>
            </c:numRef>
          </c:yVal>
          <c:smooth val="0"/>
        </c:ser>
        <c:axId val="52111633"/>
        <c:axId val="66351514"/>
      </c:scatterChart>
      <c:valAx>
        <c:axId val="5211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No. of Strands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 val="autoZero"/>
        <c:crossBetween val="midCat"/>
        <c:dispUnits/>
      </c:valAx>
      <c:valAx>
        <c:axId val="66351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Movement (in.)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11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2245"/>
          <c:w val="0.2055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</xdr:row>
      <xdr:rowOff>57150</xdr:rowOff>
    </xdr:from>
    <xdr:to>
      <xdr:col>9</xdr:col>
      <xdr:colOff>47625</xdr:colOff>
      <xdr:row>6</xdr:row>
      <xdr:rowOff>38100</xdr:rowOff>
    </xdr:to>
    <xdr:sp macro="[0]!printfullboxbeamreport">
      <xdr:nvSpPr>
        <xdr:cNvPr id="1" name="Rectangle 18"/>
        <xdr:cNvSpPr>
          <a:spLocks/>
        </xdr:cNvSpPr>
      </xdr:nvSpPr>
      <xdr:spPr>
        <a:xfrm>
          <a:off x="4162425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</a:t>
          </a:r>
        </a:p>
      </xdr:txBody>
    </xdr:sp>
    <xdr:clientData/>
  </xdr:twoCellAnchor>
  <xdr:twoCellAnchor>
    <xdr:from>
      <xdr:col>6</xdr:col>
      <xdr:colOff>504825</xdr:colOff>
      <xdr:row>7</xdr:row>
      <xdr:rowOff>57150</xdr:rowOff>
    </xdr:from>
    <xdr:to>
      <xdr:col>9</xdr:col>
      <xdr:colOff>47625</xdr:colOff>
      <xdr:row>10</xdr:row>
      <xdr:rowOff>38100</xdr:rowOff>
    </xdr:to>
    <xdr:sp macro="[0]!printfullibeamreport">
      <xdr:nvSpPr>
        <xdr:cNvPr id="2" name="Rectangle 18"/>
        <xdr:cNvSpPr>
          <a:spLocks/>
        </xdr:cNvSpPr>
      </xdr:nvSpPr>
      <xdr:spPr>
        <a:xfrm>
          <a:off x="4162425" y="14382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 or Bulb T-Beam</a:t>
          </a:r>
        </a:p>
      </xdr:txBody>
    </xdr:sp>
    <xdr:clientData/>
  </xdr:twoCellAnchor>
  <xdr:twoCellAnchor>
    <xdr:from>
      <xdr:col>0</xdr:col>
      <xdr:colOff>476250</xdr:colOff>
      <xdr:row>3</xdr:row>
      <xdr:rowOff>57150</xdr:rowOff>
    </xdr:from>
    <xdr:to>
      <xdr:col>3</xdr:col>
      <xdr:colOff>19050</xdr:colOff>
      <xdr:row>6</xdr:row>
      <xdr:rowOff>38100</xdr:rowOff>
    </xdr:to>
    <xdr:sp macro="[0]!gotoestanchmove1sheet">
      <xdr:nvSpPr>
        <xdr:cNvPr id="3" name="Rectangle 2"/>
        <xdr:cNvSpPr>
          <a:spLocks/>
        </xdr:cNvSpPr>
      </xdr:nvSpPr>
      <xdr:spPr>
        <a:xfrm>
          <a:off x="476250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#1</a:t>
          </a:r>
        </a:p>
      </xdr:txBody>
    </xdr:sp>
    <xdr:clientData/>
  </xdr:twoCellAnchor>
  <xdr:twoCellAnchor>
    <xdr:from>
      <xdr:col>0</xdr:col>
      <xdr:colOff>476250</xdr:colOff>
      <xdr:row>22</xdr:row>
      <xdr:rowOff>95250</xdr:rowOff>
    </xdr:from>
    <xdr:to>
      <xdr:col>3</xdr:col>
      <xdr:colOff>19050</xdr:colOff>
      <xdr:row>24</xdr:row>
      <xdr:rowOff>28575</xdr:rowOff>
    </xdr:to>
    <xdr:sp macro="[0]!gotoforcessheet">
      <xdr:nvSpPr>
        <xdr:cNvPr id="4" name="Rectangle 4"/>
        <xdr:cNvSpPr>
          <a:spLocks/>
        </xdr:cNvSpPr>
      </xdr:nvSpPr>
      <xdr:spPr>
        <a:xfrm>
          <a:off x="476250" y="39052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Forces</a:t>
          </a:r>
        </a:p>
      </xdr:txBody>
    </xdr:sp>
    <xdr:clientData/>
  </xdr:twoCellAnchor>
  <xdr:twoCellAnchor>
    <xdr:from>
      <xdr:col>0</xdr:col>
      <xdr:colOff>476250</xdr:colOff>
      <xdr:row>7</xdr:row>
      <xdr:rowOff>0</xdr:rowOff>
    </xdr:from>
    <xdr:to>
      <xdr:col>3</xdr:col>
      <xdr:colOff>19050</xdr:colOff>
      <xdr:row>9</xdr:row>
      <xdr:rowOff>142875</xdr:rowOff>
    </xdr:to>
    <xdr:sp macro="[0]!gotoestanchmove2sheet">
      <xdr:nvSpPr>
        <xdr:cNvPr id="5" name="Rectangle 2"/>
        <xdr:cNvSpPr>
          <a:spLocks/>
        </xdr:cNvSpPr>
      </xdr:nvSpPr>
      <xdr:spPr>
        <a:xfrm>
          <a:off x="476250" y="13811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#2</a:t>
          </a:r>
        </a:p>
      </xdr:txBody>
    </xdr:sp>
    <xdr:clientData/>
  </xdr:twoCellAnchor>
  <xdr:twoCellAnchor>
    <xdr:from>
      <xdr:col>0</xdr:col>
      <xdr:colOff>476250</xdr:colOff>
      <xdr:row>10</xdr:row>
      <xdr:rowOff>95250</xdr:rowOff>
    </xdr:from>
    <xdr:to>
      <xdr:col>3</xdr:col>
      <xdr:colOff>19050</xdr:colOff>
      <xdr:row>13</xdr:row>
      <xdr:rowOff>85725</xdr:rowOff>
    </xdr:to>
    <xdr:sp macro="[0]!gotoestanchmove3sheet">
      <xdr:nvSpPr>
        <xdr:cNvPr id="6" name="Rectangle 2"/>
        <xdr:cNvSpPr>
          <a:spLocks/>
        </xdr:cNvSpPr>
      </xdr:nvSpPr>
      <xdr:spPr>
        <a:xfrm>
          <a:off x="476250" y="1962150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#3</a:t>
          </a:r>
        </a:p>
      </xdr:txBody>
    </xdr:sp>
    <xdr:clientData/>
  </xdr:twoCellAnchor>
  <xdr:twoCellAnchor>
    <xdr:from>
      <xdr:col>0</xdr:col>
      <xdr:colOff>476250</xdr:colOff>
      <xdr:row>20</xdr:row>
      <xdr:rowOff>38100</xdr:rowOff>
    </xdr:from>
    <xdr:to>
      <xdr:col>3</xdr:col>
      <xdr:colOff>19050</xdr:colOff>
      <xdr:row>21</xdr:row>
      <xdr:rowOff>133350</xdr:rowOff>
    </xdr:to>
    <xdr:sp macro="[0]!gotoelongationssheet">
      <xdr:nvSpPr>
        <xdr:cNvPr id="7" name="Rectangle 4"/>
        <xdr:cNvSpPr>
          <a:spLocks/>
        </xdr:cNvSpPr>
      </xdr:nvSpPr>
      <xdr:spPr>
        <a:xfrm>
          <a:off x="476250" y="35242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Elongations</a:t>
          </a:r>
        </a:p>
      </xdr:txBody>
    </xdr:sp>
    <xdr:clientData/>
  </xdr:twoCellAnchor>
  <xdr:twoCellAnchor>
    <xdr:from>
      <xdr:col>0</xdr:col>
      <xdr:colOff>476250</xdr:colOff>
      <xdr:row>24</xdr:row>
      <xdr:rowOff>152400</xdr:rowOff>
    </xdr:from>
    <xdr:to>
      <xdr:col>3</xdr:col>
      <xdr:colOff>19050</xdr:colOff>
      <xdr:row>27</xdr:row>
      <xdr:rowOff>133350</xdr:rowOff>
    </xdr:to>
    <xdr:sp macro="[0]!gotoboxten1sheet">
      <xdr:nvSpPr>
        <xdr:cNvPr id="8" name="Rectangle 2"/>
        <xdr:cNvSpPr>
          <a:spLocks/>
        </xdr:cNvSpPr>
      </xdr:nvSpPr>
      <xdr:spPr>
        <a:xfrm>
          <a:off x="476250" y="42862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0</xdr:col>
      <xdr:colOff>476250</xdr:colOff>
      <xdr:row>28</xdr:row>
      <xdr:rowOff>95250</xdr:rowOff>
    </xdr:from>
    <xdr:to>
      <xdr:col>3</xdr:col>
      <xdr:colOff>19050</xdr:colOff>
      <xdr:row>31</xdr:row>
      <xdr:rowOff>76200</xdr:rowOff>
    </xdr:to>
    <xdr:sp macro="[0]!gotoboxten2sheet">
      <xdr:nvSpPr>
        <xdr:cNvPr id="9" name="Rectangle 2"/>
        <xdr:cNvSpPr>
          <a:spLocks/>
        </xdr:cNvSpPr>
      </xdr:nvSpPr>
      <xdr:spPr>
        <a:xfrm>
          <a:off x="476250" y="48768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0</xdr:col>
      <xdr:colOff>476250</xdr:colOff>
      <xdr:row>14</xdr:row>
      <xdr:rowOff>47625</xdr:rowOff>
    </xdr:from>
    <xdr:to>
      <xdr:col>3</xdr:col>
      <xdr:colOff>19050</xdr:colOff>
      <xdr:row>17</xdr:row>
      <xdr:rowOff>19050</xdr:rowOff>
    </xdr:to>
    <xdr:sp macro="[0]!gotoestanchmove4sheet">
      <xdr:nvSpPr>
        <xdr:cNvPr id="10" name="Rectangle 2"/>
        <xdr:cNvSpPr>
          <a:spLocks/>
        </xdr:cNvSpPr>
      </xdr:nvSpPr>
      <xdr:spPr>
        <a:xfrm>
          <a:off x="476250" y="256222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#4</a:t>
          </a:r>
        </a:p>
      </xdr:txBody>
    </xdr:sp>
    <xdr:clientData/>
  </xdr:twoCellAnchor>
  <xdr:twoCellAnchor>
    <xdr:from>
      <xdr:col>0</xdr:col>
      <xdr:colOff>476250</xdr:colOff>
      <xdr:row>17</xdr:row>
      <xdr:rowOff>142875</xdr:rowOff>
    </xdr:from>
    <xdr:to>
      <xdr:col>3</xdr:col>
      <xdr:colOff>19050</xdr:colOff>
      <xdr:row>19</xdr:row>
      <xdr:rowOff>85725</xdr:rowOff>
    </xdr:to>
    <xdr:sp macro="[0]!gotothermalsheet">
      <xdr:nvSpPr>
        <xdr:cNvPr id="11" name="Rectangle 4"/>
        <xdr:cNvSpPr>
          <a:spLocks/>
        </xdr:cNvSpPr>
      </xdr:nvSpPr>
      <xdr:spPr>
        <a:xfrm>
          <a:off x="476250" y="314325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Thermal</a:t>
          </a:r>
        </a:p>
      </xdr:txBody>
    </xdr:sp>
    <xdr:clientData/>
  </xdr:twoCellAnchor>
  <xdr:twoCellAnchor>
    <xdr:from>
      <xdr:col>3</xdr:col>
      <xdr:colOff>495300</xdr:colOff>
      <xdr:row>3</xdr:row>
      <xdr:rowOff>57150</xdr:rowOff>
    </xdr:from>
    <xdr:to>
      <xdr:col>6</xdr:col>
      <xdr:colOff>38100</xdr:colOff>
      <xdr:row>6</xdr:row>
      <xdr:rowOff>38100</xdr:rowOff>
    </xdr:to>
    <xdr:sp macro="[0]!gotoboxten3sheet">
      <xdr:nvSpPr>
        <xdr:cNvPr id="12" name="Rectangle 2"/>
        <xdr:cNvSpPr>
          <a:spLocks/>
        </xdr:cNvSpPr>
      </xdr:nvSpPr>
      <xdr:spPr>
        <a:xfrm>
          <a:off x="2324100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495300</xdr:colOff>
      <xdr:row>12</xdr:row>
      <xdr:rowOff>28575</xdr:rowOff>
    </xdr:from>
    <xdr:to>
      <xdr:col>6</xdr:col>
      <xdr:colOff>38100</xdr:colOff>
      <xdr:row>15</xdr:row>
      <xdr:rowOff>19050</xdr:rowOff>
    </xdr:to>
    <xdr:sp macro="[0]!gotoibeamten1sheet">
      <xdr:nvSpPr>
        <xdr:cNvPr id="13" name="Rectangle 2"/>
        <xdr:cNvSpPr>
          <a:spLocks/>
        </xdr:cNvSpPr>
      </xdr:nvSpPr>
      <xdr:spPr>
        <a:xfrm>
          <a:off x="2324100" y="2219325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3</xdr:col>
      <xdr:colOff>495300</xdr:colOff>
      <xdr:row>16</xdr:row>
      <xdr:rowOff>95250</xdr:rowOff>
    </xdr:from>
    <xdr:to>
      <xdr:col>6</xdr:col>
      <xdr:colOff>38100</xdr:colOff>
      <xdr:row>19</xdr:row>
      <xdr:rowOff>85725</xdr:rowOff>
    </xdr:to>
    <xdr:sp macro="[0]!gotoibeamten2sheet">
      <xdr:nvSpPr>
        <xdr:cNvPr id="14" name="Rectangle 2"/>
        <xdr:cNvSpPr>
          <a:spLocks/>
        </xdr:cNvSpPr>
      </xdr:nvSpPr>
      <xdr:spPr>
        <a:xfrm>
          <a:off x="2324100" y="2933700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3</xdr:col>
      <xdr:colOff>495300</xdr:colOff>
      <xdr:row>21</xdr:row>
      <xdr:rowOff>9525</xdr:rowOff>
    </xdr:from>
    <xdr:to>
      <xdr:col>6</xdr:col>
      <xdr:colOff>38100</xdr:colOff>
      <xdr:row>23</xdr:row>
      <xdr:rowOff>152400</xdr:rowOff>
    </xdr:to>
    <xdr:sp macro="[0]!gotoibeamten3sheet">
      <xdr:nvSpPr>
        <xdr:cNvPr id="15" name="Rectangle 2"/>
        <xdr:cNvSpPr>
          <a:spLocks/>
        </xdr:cNvSpPr>
      </xdr:nvSpPr>
      <xdr:spPr>
        <a:xfrm>
          <a:off x="2324100" y="36576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495300</xdr:colOff>
      <xdr:row>29</xdr:row>
      <xdr:rowOff>142875</xdr:rowOff>
    </xdr:from>
    <xdr:to>
      <xdr:col>6</xdr:col>
      <xdr:colOff>38100</xdr:colOff>
      <xdr:row>31</xdr:row>
      <xdr:rowOff>76200</xdr:rowOff>
    </xdr:to>
    <xdr:sp macro="[0]!gotocalibrationsheet">
      <xdr:nvSpPr>
        <xdr:cNvPr id="16" name="Rectangle 4"/>
        <xdr:cNvSpPr>
          <a:spLocks/>
        </xdr:cNvSpPr>
      </xdr:nvSpPr>
      <xdr:spPr>
        <a:xfrm>
          <a:off x="2324100" y="50863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Calibration</a:t>
          </a:r>
        </a:p>
      </xdr:txBody>
    </xdr:sp>
    <xdr:clientData/>
  </xdr:twoCellAnchor>
  <xdr:twoCellAnchor>
    <xdr:from>
      <xdr:col>3</xdr:col>
      <xdr:colOff>485775</xdr:colOff>
      <xdr:row>7</xdr:row>
      <xdr:rowOff>123825</xdr:rowOff>
    </xdr:from>
    <xdr:to>
      <xdr:col>6</xdr:col>
      <xdr:colOff>28575</xdr:colOff>
      <xdr:row>10</xdr:row>
      <xdr:rowOff>104775</xdr:rowOff>
    </xdr:to>
    <xdr:sp macro="[0]!gotoboxten4sheet">
      <xdr:nvSpPr>
        <xdr:cNvPr id="17" name="Rectangle 2"/>
        <xdr:cNvSpPr>
          <a:spLocks/>
        </xdr:cNvSpPr>
      </xdr:nvSpPr>
      <xdr:spPr>
        <a:xfrm>
          <a:off x="2314575" y="15049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#4</a:t>
          </a:r>
        </a:p>
      </xdr:txBody>
    </xdr:sp>
    <xdr:clientData/>
  </xdr:twoCellAnchor>
  <xdr:twoCellAnchor>
    <xdr:from>
      <xdr:col>3</xdr:col>
      <xdr:colOff>495300</xdr:colOff>
      <xdr:row>25</xdr:row>
      <xdr:rowOff>76200</xdr:rowOff>
    </xdr:from>
    <xdr:to>
      <xdr:col>6</xdr:col>
      <xdr:colOff>38100</xdr:colOff>
      <xdr:row>28</xdr:row>
      <xdr:rowOff>47625</xdr:rowOff>
    </xdr:to>
    <xdr:sp macro="[0]!gotoibeamten4sheet">
      <xdr:nvSpPr>
        <xdr:cNvPr id="18" name="Rectangle 2"/>
        <xdr:cNvSpPr>
          <a:spLocks/>
        </xdr:cNvSpPr>
      </xdr:nvSpPr>
      <xdr:spPr>
        <a:xfrm>
          <a:off x="2324100" y="437197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twoCellAnchor>
    <xdr:from>
      <xdr:col>6</xdr:col>
      <xdr:colOff>76200</xdr:colOff>
      <xdr:row>24</xdr:row>
      <xdr:rowOff>219075</xdr:rowOff>
    </xdr:from>
    <xdr:to>
      <xdr:col>10</xdr:col>
      <xdr:colOff>581025</xdr:colOff>
      <xdr:row>35</xdr:row>
      <xdr:rowOff>171450</xdr:rowOff>
    </xdr:to>
    <xdr:graphicFrame>
      <xdr:nvGraphicFramePr>
        <xdr:cNvPr id="3" name="Chart 3"/>
        <xdr:cNvGraphicFramePr/>
      </xdr:nvGraphicFramePr>
      <xdr:xfrm>
        <a:off x="5895975" y="5457825"/>
        <a:ext cx="38957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390525</xdr:colOff>
      <xdr:row>0</xdr:row>
      <xdr:rowOff>114300</xdr:rowOff>
    </xdr:from>
    <xdr:ext cx="1171575" cy="228600"/>
    <xdr:sp macro="[0]!printstdsheet">
      <xdr:nvSpPr>
        <xdr:cNvPr id="1" name="Rectangle 3"/>
        <xdr:cNvSpPr>
          <a:spLocks/>
        </xdr:cNvSpPr>
      </xdr:nvSpPr>
      <xdr:spPr>
        <a:xfrm>
          <a:off x="6953250" y="114300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7</xdr:col>
      <xdr:colOff>390525</xdr:colOff>
      <xdr:row>2</xdr:row>
      <xdr:rowOff>152400</xdr:rowOff>
    </xdr:from>
    <xdr:ext cx="923925" cy="219075"/>
    <xdr:sp macro="[0]!gotomainsheet">
      <xdr:nvSpPr>
        <xdr:cNvPr id="2" name="Rectangle 4"/>
        <xdr:cNvSpPr>
          <a:spLocks/>
        </xdr:cNvSpPr>
      </xdr:nvSpPr>
      <xdr:spPr>
        <a:xfrm>
          <a:off x="6953250" y="476250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47625</xdr:rowOff>
    </xdr:from>
    <xdr:ext cx="1171575" cy="228600"/>
    <xdr:sp macro="[0]!printstdsheet">
      <xdr:nvSpPr>
        <xdr:cNvPr id="1" name="Rectangle 13"/>
        <xdr:cNvSpPr>
          <a:spLocks/>
        </xdr:cNvSpPr>
      </xdr:nvSpPr>
      <xdr:spPr>
        <a:xfrm>
          <a:off x="7458075" y="47625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647700</xdr:colOff>
      <xdr:row>2</xdr:row>
      <xdr:rowOff>85725</xdr:rowOff>
    </xdr:from>
    <xdr:ext cx="923925" cy="219075"/>
    <xdr:sp macro="[0]!gotomainsheet">
      <xdr:nvSpPr>
        <xdr:cNvPr id="2" name="Rectangle 11"/>
        <xdr:cNvSpPr>
          <a:spLocks/>
        </xdr:cNvSpPr>
      </xdr:nvSpPr>
      <xdr:spPr>
        <a:xfrm>
          <a:off x="7467600" y="409575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2</xdr:row>
      <xdr:rowOff>85725</xdr:rowOff>
    </xdr:from>
    <xdr:ext cx="914400" cy="219075"/>
    <xdr:sp macro="[0]!gotomainsheet">
      <xdr:nvSpPr>
        <xdr:cNvPr id="1" name="Rectangle 11"/>
        <xdr:cNvSpPr>
          <a:spLocks/>
        </xdr:cNvSpPr>
      </xdr:nvSpPr>
      <xdr:spPr>
        <a:xfrm>
          <a:off x="6886575" y="40957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581025</xdr:colOff>
      <xdr:row>0</xdr:row>
      <xdr:rowOff>76200</xdr:rowOff>
    </xdr:from>
    <xdr:ext cx="1181100" cy="228600"/>
    <xdr:sp macro="[0]!printstdsheet">
      <xdr:nvSpPr>
        <xdr:cNvPr id="2" name="Rectangle 13"/>
        <xdr:cNvSpPr>
          <a:spLocks/>
        </xdr:cNvSpPr>
      </xdr:nvSpPr>
      <xdr:spPr>
        <a:xfrm>
          <a:off x="6877050" y="76200"/>
          <a:ext cx="1181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ot.il.gov/BMPR_PPC_Fabrication_Manual\Issues%20Post%202010%20Manual\Manual%20Tensioning%20Improv\Dan's%20Revised%20Spreadsheet\Draft%20Blank%20Prestress%202010%20out%20for%20com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etup Bm Input"/>
      <sheetName val="Anch Move"/>
      <sheetName val="Self Stress"/>
      <sheetName val="Thermal"/>
      <sheetName val="Singlet E"/>
      <sheetName val="Singlet F"/>
      <sheetName val="Box Ten 1"/>
      <sheetName val="Box Ten 2"/>
      <sheetName val="IBeam Ten 1"/>
      <sheetName val="IBeam Ten 2"/>
      <sheetName val="Source"/>
      <sheetName val="Pour 1"/>
      <sheetName val="Pour 2"/>
      <sheetName val="Box Tol"/>
      <sheetName val="IBeam Tol"/>
      <sheetName val="Assn"/>
      <sheetName val="Final"/>
      <sheetName val="Data"/>
      <sheetName val="Draft Blank Prestress 2010 out "/>
    </sheetNames>
    <sheetDataSet>
      <sheetData sheetId="2">
        <row r="46">
          <cell r="B4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31" customWidth="1"/>
  </cols>
  <sheetData>
    <row r="1" spans="1:10" ht="22.5">
      <c r="A1" s="330" t="s">
        <v>631</v>
      </c>
      <c r="J1" s="331" t="s">
        <v>738</v>
      </c>
    </row>
    <row r="2" spans="1:10" ht="22.5">
      <c r="A2" s="330" t="s">
        <v>723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32"/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2.75">
      <c r="A4" s="332"/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332"/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 ht="12.75">
      <c r="A13" s="332"/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 ht="12.75">
      <c r="A14" s="332"/>
      <c r="B14" s="332"/>
      <c r="C14" s="332"/>
      <c r="D14" s="332"/>
      <c r="E14" s="332"/>
      <c r="F14" s="332"/>
      <c r="G14" s="332"/>
      <c r="H14" s="332"/>
      <c r="I14" s="332"/>
      <c r="J14" s="332"/>
    </row>
    <row r="15" spans="1:10" ht="12.75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ht="12.75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2.75">
      <c r="A19" s="332"/>
      <c r="B19" s="332"/>
      <c r="C19" s="332"/>
      <c r="D19" s="332"/>
      <c r="E19" s="332"/>
      <c r="F19" s="332"/>
      <c r="G19" s="332"/>
      <c r="H19" s="332"/>
      <c r="I19" s="332"/>
      <c r="J19" s="332"/>
    </row>
    <row r="20" spans="1:10" ht="12.75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  <row r="21" spans="1:10" ht="12.75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>
      <c r="A22" s="332"/>
      <c r="B22" s="332"/>
      <c r="C22" s="332"/>
      <c r="D22" s="332"/>
      <c r="E22" s="332"/>
      <c r="F22" s="332"/>
      <c r="G22" s="332"/>
      <c r="H22" s="332" t="s">
        <v>725</v>
      </c>
      <c r="J22" s="332"/>
    </row>
    <row r="23" spans="1:10" ht="12.75">
      <c r="A23" s="332"/>
      <c r="B23" s="332"/>
      <c r="C23" s="332"/>
      <c r="D23" s="332"/>
      <c r="E23" s="332"/>
      <c r="F23" s="332"/>
      <c r="G23" s="332"/>
      <c r="H23" s="393" t="s">
        <v>724</v>
      </c>
      <c r="J23" s="332"/>
    </row>
    <row r="24" spans="1:10" ht="12.75">
      <c r="A24" s="332"/>
      <c r="B24" s="332"/>
      <c r="C24" s="332"/>
      <c r="D24" s="332"/>
      <c r="E24" s="332"/>
      <c r="F24" s="332"/>
      <c r="G24" s="332"/>
      <c r="H24" s="332" t="s">
        <v>726</v>
      </c>
      <c r="J24" s="332"/>
    </row>
    <row r="25" spans="1:10" ht="12.75">
      <c r="A25" s="332"/>
      <c r="B25" s="332"/>
      <c r="C25" s="332"/>
      <c r="D25" s="332"/>
      <c r="E25" s="332"/>
      <c r="F25" s="332"/>
      <c r="G25" s="332"/>
      <c r="H25" s="332" t="s">
        <v>727</v>
      </c>
      <c r="J25" s="332"/>
    </row>
    <row r="26" spans="1:10" ht="12.75">
      <c r="A26" s="332"/>
      <c r="B26" s="332"/>
      <c r="C26" s="332"/>
      <c r="D26" s="332"/>
      <c r="E26" s="332"/>
      <c r="F26" s="332"/>
      <c r="G26" s="332"/>
      <c r="H26" s="332"/>
      <c r="J26" s="332"/>
    </row>
    <row r="27" spans="1:10" ht="12.75">
      <c r="A27" s="332"/>
      <c r="B27" s="332"/>
      <c r="C27" s="332"/>
      <c r="D27" s="332"/>
      <c r="E27" s="332"/>
      <c r="F27" s="332"/>
      <c r="G27" s="332"/>
      <c r="H27" s="332"/>
      <c r="J27" s="332"/>
    </row>
    <row r="28" ht="12.75">
      <c r="H28" s="393"/>
    </row>
  </sheetData>
  <sheetProtection sheet="1" objects="1" scenarios="1"/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621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625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#2'!E17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#2'!C27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178</v>
      </c>
      <c r="D32" s="307">
        <f>+'Est Anch Move #2'!I27</f>
        <v>0</v>
      </c>
      <c r="E32" s="308">
        <f>+'Est Anch Move #2'!F29/1000000</f>
        <v>0</v>
      </c>
      <c r="F32" s="309" t="e">
        <f>+Forces!E54</f>
        <v>#DIV/0!</v>
      </c>
      <c r="G32" s="310" t="e">
        <f>IF($M$30="Net",Elongations!$G77,Elongations!$B77)</f>
        <v>#DIV/0!</v>
      </c>
      <c r="H32" s="310" t="e">
        <f>IF($M$30="Net",Elongations!$H77,Elongations!$C77)</f>
        <v>#DIV/0!</v>
      </c>
      <c r="I32" s="325" t="e">
        <f>IF($M$30="Net",Elongations!$I77,Elongations!$D77)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178</v>
      </c>
      <c r="C38" s="18"/>
      <c r="D38" s="51">
        <f>IF(E38="","",1)</f>
        <v>1</v>
      </c>
      <c r="E38" s="204" t="s">
        <v>178</v>
      </c>
      <c r="F38" s="18"/>
      <c r="G38" s="22">
        <f>IF(H38="","",1)</f>
        <v>1</v>
      </c>
      <c r="H38" s="204" t="s">
        <v>178</v>
      </c>
      <c r="I38" s="18"/>
      <c r="J38" s="22">
        <f>IF(K38="","",1)</f>
        <v>1</v>
      </c>
      <c r="K38" s="204" t="s">
        <v>178</v>
      </c>
      <c r="L38" s="32"/>
      <c r="M38" s="22">
        <f>IF(N38="","",1)</f>
        <v>1</v>
      </c>
      <c r="N38" s="204" t="s">
        <v>178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178</v>
      </c>
      <c r="C39" s="18"/>
      <c r="D39" s="51">
        <f aca="true" t="shared" si="0" ref="D39:D55">IF(E39="","",D38+1)</f>
        <v>2</v>
      </c>
      <c r="E39" s="204" t="s">
        <v>178</v>
      </c>
      <c r="F39" s="18"/>
      <c r="G39" s="22">
        <f>IF(H39="","",G38+1)</f>
        <v>2</v>
      </c>
      <c r="H39" s="204" t="s">
        <v>178</v>
      </c>
      <c r="I39" s="18"/>
      <c r="J39" s="22">
        <f>IF(K39="","",J38+1)</f>
        <v>2</v>
      </c>
      <c r="K39" s="204" t="s">
        <v>178</v>
      </c>
      <c r="L39" s="32"/>
      <c r="M39" s="22">
        <f>IF(N39="","",M38+1)</f>
        <v>2</v>
      </c>
      <c r="N39" s="204" t="s">
        <v>178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178</v>
      </c>
      <c r="C40" s="18"/>
      <c r="D40" s="51">
        <f t="shared" si="0"/>
        <v>3</v>
      </c>
      <c r="E40" s="204" t="s">
        <v>178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178</v>
      </c>
      <c r="C41" s="18"/>
      <c r="D41" s="51">
        <f t="shared" si="0"/>
        <v>4</v>
      </c>
      <c r="E41" s="204" t="s">
        <v>178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178</v>
      </c>
      <c r="C42" s="18"/>
      <c r="D42" s="51">
        <f t="shared" si="0"/>
        <v>5</v>
      </c>
      <c r="E42" s="204" t="s">
        <v>178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178</v>
      </c>
      <c r="C43" s="18"/>
      <c r="D43" s="51">
        <f t="shared" si="0"/>
        <v>6</v>
      </c>
      <c r="E43" s="204" t="s">
        <v>178</v>
      </c>
      <c r="F43" s="18"/>
      <c r="G43" s="22">
        <f>IF(H43="","",1)</f>
        <v>1</v>
      </c>
      <c r="H43" s="204" t="s">
        <v>178</v>
      </c>
      <c r="I43" s="18"/>
      <c r="J43" s="22">
        <f>IF(K43="","",1)</f>
        <v>1</v>
      </c>
      <c r="K43" s="204" t="s">
        <v>178</v>
      </c>
      <c r="L43" s="32"/>
      <c r="M43" s="22">
        <f>IF(N43="","",1)</f>
        <v>1</v>
      </c>
      <c r="N43" s="204" t="s">
        <v>178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178</v>
      </c>
      <c r="C44" s="18"/>
      <c r="D44" s="51">
        <f t="shared" si="0"/>
        <v>7</v>
      </c>
      <c r="E44" s="204" t="s">
        <v>178</v>
      </c>
      <c r="F44" s="18"/>
      <c r="G44" s="22">
        <f>IF(H44="","",G43+1)</f>
        <v>2</v>
      </c>
      <c r="H44" s="204" t="s">
        <v>178</v>
      </c>
      <c r="I44" s="18"/>
      <c r="J44" s="22">
        <f>IF(K44="","",J43+1)</f>
        <v>2</v>
      </c>
      <c r="K44" s="204" t="s">
        <v>178</v>
      </c>
      <c r="L44" s="32"/>
      <c r="M44" s="22">
        <f>IF(N44="","",M43+1)</f>
        <v>2</v>
      </c>
      <c r="N44" s="204" t="s">
        <v>178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178</v>
      </c>
      <c r="C45" s="18"/>
      <c r="D45" s="51">
        <f t="shared" si="0"/>
        <v>8</v>
      </c>
      <c r="E45" s="204" t="s">
        <v>178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178</v>
      </c>
      <c r="C46" s="18"/>
      <c r="D46" s="51">
        <f t="shared" si="0"/>
        <v>9</v>
      </c>
      <c r="E46" s="204" t="s">
        <v>178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178</v>
      </c>
      <c r="C47" s="18"/>
      <c r="D47" s="51">
        <f t="shared" si="0"/>
        <v>10</v>
      </c>
      <c r="E47" s="204" t="s">
        <v>178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178</v>
      </c>
      <c r="C48" s="18"/>
      <c r="D48" s="51">
        <f t="shared" si="0"/>
        <v>11</v>
      </c>
      <c r="E48" s="204" t="s">
        <v>178</v>
      </c>
      <c r="F48" s="18"/>
      <c r="G48" s="22">
        <f>IF(H48="","",1)</f>
        <v>1</v>
      </c>
      <c r="H48" s="204" t="s">
        <v>178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178</v>
      </c>
      <c r="C49" s="18"/>
      <c r="D49" s="51">
        <f t="shared" si="0"/>
        <v>12</v>
      </c>
      <c r="E49" s="204" t="s">
        <v>178</v>
      </c>
      <c r="F49" s="18"/>
      <c r="G49" s="22">
        <f>IF(H49="","",G48+1)</f>
        <v>2</v>
      </c>
      <c r="H49" s="204" t="s">
        <v>178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178</v>
      </c>
      <c r="C50" s="18"/>
      <c r="D50" s="51">
        <f t="shared" si="0"/>
        <v>13</v>
      </c>
      <c r="E50" s="204" t="s">
        <v>178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178</v>
      </c>
      <c r="C51" s="18"/>
      <c r="D51" s="51">
        <f t="shared" si="0"/>
        <v>14</v>
      </c>
      <c r="E51" s="204" t="s">
        <v>178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178</v>
      </c>
      <c r="C52" s="18"/>
      <c r="D52" s="51">
        <f t="shared" si="0"/>
        <v>15</v>
      </c>
      <c r="E52" s="204" t="s">
        <v>178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178</v>
      </c>
      <c r="C53" s="18"/>
      <c r="D53" s="51">
        <f t="shared" si="0"/>
        <v>16</v>
      </c>
      <c r="E53" s="204" t="s">
        <v>178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178</v>
      </c>
      <c r="C54" s="18"/>
      <c r="D54" s="51">
        <f t="shared" si="0"/>
        <v>17</v>
      </c>
      <c r="E54" s="204" t="s">
        <v>178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178</v>
      </c>
      <c r="C55" s="56"/>
      <c r="D55" s="51">
        <f t="shared" si="0"/>
        <v>18</v>
      </c>
      <c r="E55" s="204" t="s">
        <v>178</v>
      </c>
      <c r="F55" s="56"/>
      <c r="G55" s="77"/>
      <c r="H55" s="77"/>
      <c r="I55" s="22">
        <f>IF(J55="","",1)</f>
        <v>1</v>
      </c>
      <c r="J55" s="204" t="s">
        <v>178</v>
      </c>
      <c r="K55" s="18"/>
      <c r="L55" s="22">
        <f>IF(M55="","",1)</f>
        <v>1</v>
      </c>
      <c r="M55" s="204" t="s">
        <v>178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178</v>
      </c>
      <c r="K56" s="18"/>
      <c r="L56" s="22">
        <f>IF(M56="","",L55+1)</f>
        <v>2</v>
      </c>
      <c r="M56" s="204" t="s">
        <v>178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622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626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#3'!E17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#3'!C27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179</v>
      </c>
      <c r="D32" s="307">
        <f>+'Est Anch Move #3'!I27</f>
        <v>0</v>
      </c>
      <c r="E32" s="308">
        <f>+'Est Anch Move #3'!F29/1000000</f>
        <v>0</v>
      </c>
      <c r="F32" s="309" t="e">
        <f>+Forces!E55</f>
        <v>#DIV/0!</v>
      </c>
      <c r="G32" s="310" t="e">
        <f>IF($M$30="Net",Elongations!$G78,Elongations!$B78)</f>
        <v>#DIV/0!</v>
      </c>
      <c r="H32" s="310" t="e">
        <f>IF($M$30="Net",Elongations!$H78,Elongations!$C78)</f>
        <v>#DIV/0!</v>
      </c>
      <c r="I32" s="325" t="e">
        <f>IF($M$30="Net",Elongations!$I78,Elongations!$D78)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179</v>
      </c>
      <c r="C38" s="18"/>
      <c r="D38" s="51">
        <f>IF(E38="","",1)</f>
        <v>1</v>
      </c>
      <c r="E38" s="204" t="s">
        <v>179</v>
      </c>
      <c r="F38" s="18"/>
      <c r="G38" s="22">
        <f>IF(H38="","",1)</f>
        <v>1</v>
      </c>
      <c r="H38" s="204" t="s">
        <v>179</v>
      </c>
      <c r="I38" s="18"/>
      <c r="J38" s="22">
        <f>IF(K38="","",1)</f>
        <v>1</v>
      </c>
      <c r="K38" s="204" t="s">
        <v>179</v>
      </c>
      <c r="L38" s="32"/>
      <c r="M38" s="22">
        <f>IF(N38="","",1)</f>
        <v>1</v>
      </c>
      <c r="N38" s="204" t="s">
        <v>179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179</v>
      </c>
      <c r="C39" s="18"/>
      <c r="D39" s="51">
        <f aca="true" t="shared" si="0" ref="D39:D55">IF(E39="","",D38+1)</f>
        <v>2</v>
      </c>
      <c r="E39" s="204" t="s">
        <v>179</v>
      </c>
      <c r="F39" s="18"/>
      <c r="G39" s="22">
        <f>IF(H39="","",G38+1)</f>
        <v>2</v>
      </c>
      <c r="H39" s="204" t="s">
        <v>179</v>
      </c>
      <c r="I39" s="18"/>
      <c r="J39" s="22">
        <f>IF(K39="","",J38+1)</f>
        <v>2</v>
      </c>
      <c r="K39" s="204" t="s">
        <v>179</v>
      </c>
      <c r="L39" s="32"/>
      <c r="M39" s="22">
        <f>IF(N39="","",M38+1)</f>
        <v>2</v>
      </c>
      <c r="N39" s="204" t="s">
        <v>179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179</v>
      </c>
      <c r="C40" s="18"/>
      <c r="D40" s="51">
        <f t="shared" si="0"/>
        <v>3</v>
      </c>
      <c r="E40" s="204" t="s">
        <v>179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179</v>
      </c>
      <c r="C41" s="18"/>
      <c r="D41" s="51">
        <f t="shared" si="0"/>
        <v>4</v>
      </c>
      <c r="E41" s="204" t="s">
        <v>179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179</v>
      </c>
      <c r="C42" s="18"/>
      <c r="D42" s="51">
        <f t="shared" si="0"/>
        <v>5</v>
      </c>
      <c r="E42" s="204" t="s">
        <v>179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179</v>
      </c>
      <c r="C43" s="18"/>
      <c r="D43" s="51">
        <f t="shared" si="0"/>
        <v>6</v>
      </c>
      <c r="E43" s="204" t="s">
        <v>179</v>
      </c>
      <c r="F43" s="18"/>
      <c r="G43" s="22">
        <f>IF(H43="","",1)</f>
        <v>1</v>
      </c>
      <c r="H43" s="204" t="s">
        <v>179</v>
      </c>
      <c r="I43" s="18"/>
      <c r="J43" s="22">
        <f>IF(K43="","",1)</f>
        <v>1</v>
      </c>
      <c r="K43" s="204" t="s">
        <v>179</v>
      </c>
      <c r="L43" s="32"/>
      <c r="M43" s="22">
        <f>IF(N43="","",1)</f>
        <v>1</v>
      </c>
      <c r="N43" s="204" t="s">
        <v>179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179</v>
      </c>
      <c r="C44" s="18"/>
      <c r="D44" s="51">
        <f t="shared" si="0"/>
        <v>7</v>
      </c>
      <c r="E44" s="204" t="s">
        <v>179</v>
      </c>
      <c r="F44" s="18"/>
      <c r="G44" s="22">
        <f>IF(H44="","",G43+1)</f>
        <v>2</v>
      </c>
      <c r="H44" s="204" t="s">
        <v>179</v>
      </c>
      <c r="I44" s="18"/>
      <c r="J44" s="22">
        <f>IF(K44="","",J43+1)</f>
        <v>2</v>
      </c>
      <c r="K44" s="204" t="s">
        <v>179</v>
      </c>
      <c r="L44" s="32"/>
      <c r="M44" s="22">
        <f>IF(N44="","",M43+1)</f>
        <v>2</v>
      </c>
      <c r="N44" s="204" t="s">
        <v>179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179</v>
      </c>
      <c r="C45" s="18"/>
      <c r="D45" s="51">
        <f t="shared" si="0"/>
        <v>8</v>
      </c>
      <c r="E45" s="204" t="s">
        <v>179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179</v>
      </c>
      <c r="C46" s="18"/>
      <c r="D46" s="51">
        <f t="shared" si="0"/>
        <v>9</v>
      </c>
      <c r="E46" s="204" t="s">
        <v>179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179</v>
      </c>
      <c r="C47" s="18"/>
      <c r="D47" s="51">
        <f t="shared" si="0"/>
        <v>10</v>
      </c>
      <c r="E47" s="204" t="s">
        <v>179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179</v>
      </c>
      <c r="C48" s="18"/>
      <c r="D48" s="51">
        <f t="shared" si="0"/>
        <v>11</v>
      </c>
      <c r="E48" s="204" t="s">
        <v>179</v>
      </c>
      <c r="F48" s="18"/>
      <c r="G48" s="22">
        <f>IF(H48="","",1)</f>
        <v>1</v>
      </c>
      <c r="H48" s="204" t="s">
        <v>179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179</v>
      </c>
      <c r="C49" s="18"/>
      <c r="D49" s="51">
        <f t="shared" si="0"/>
        <v>12</v>
      </c>
      <c r="E49" s="204" t="s">
        <v>179</v>
      </c>
      <c r="F49" s="18"/>
      <c r="G49" s="22">
        <f>IF(H49="","",G48+1)</f>
        <v>2</v>
      </c>
      <c r="H49" s="204" t="s">
        <v>179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179</v>
      </c>
      <c r="C50" s="18"/>
      <c r="D50" s="51">
        <f t="shared" si="0"/>
        <v>13</v>
      </c>
      <c r="E50" s="204" t="s">
        <v>179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179</v>
      </c>
      <c r="C51" s="18"/>
      <c r="D51" s="51">
        <f t="shared" si="0"/>
        <v>14</v>
      </c>
      <c r="E51" s="204" t="s">
        <v>179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179</v>
      </c>
      <c r="C52" s="18"/>
      <c r="D52" s="51">
        <f t="shared" si="0"/>
        <v>15</v>
      </c>
      <c r="E52" s="204" t="s">
        <v>179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179</v>
      </c>
      <c r="C53" s="18"/>
      <c r="D53" s="51">
        <f t="shared" si="0"/>
        <v>16</v>
      </c>
      <c r="E53" s="204" t="s">
        <v>179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179</v>
      </c>
      <c r="C54" s="18"/>
      <c r="D54" s="51">
        <f t="shared" si="0"/>
        <v>17</v>
      </c>
      <c r="E54" s="204" t="s">
        <v>179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179</v>
      </c>
      <c r="C55" s="56"/>
      <c r="D55" s="51">
        <f t="shared" si="0"/>
        <v>18</v>
      </c>
      <c r="E55" s="204" t="s">
        <v>179</v>
      </c>
      <c r="F55" s="56"/>
      <c r="G55" s="77"/>
      <c r="H55" s="77"/>
      <c r="I55" s="22">
        <f>IF(J55="","",1)</f>
        <v>1</v>
      </c>
      <c r="J55" s="204" t="s">
        <v>179</v>
      </c>
      <c r="K55" s="18"/>
      <c r="L55" s="22">
        <f>IF(M55="","",1)</f>
        <v>1</v>
      </c>
      <c r="M55" s="204" t="s">
        <v>179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179</v>
      </c>
      <c r="K56" s="18"/>
      <c r="L56" s="22">
        <f>IF(M56="","",L55+1)</f>
        <v>2</v>
      </c>
      <c r="M56" s="204" t="s">
        <v>179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J55:J56 B38:B55 E38:E55 H38:H39 K38:K39 N38:N39 H43:H44 K43:K44 N43:N44 H48:H49 M55:M56">
      <formula1>$C$32:$C$33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704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739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705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#4'!E17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#4'!C27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692</v>
      </c>
      <c r="D32" s="307">
        <f>+'Est Anch Move #4'!I27</f>
        <v>0</v>
      </c>
      <c r="E32" s="308">
        <f>+'Est Anch Move #4'!F29/1000000</f>
        <v>0</v>
      </c>
      <c r="F32" s="309" t="e">
        <f>+Forces!E56</f>
        <v>#DIV/0!</v>
      </c>
      <c r="G32" s="310" t="e">
        <f>IF($M$30="Net",Elongations!$G79,Elongations!$B79)</f>
        <v>#DIV/0!</v>
      </c>
      <c r="H32" s="310" t="e">
        <f>IF($M$30="Net",Elongations!$H79,Elongations!$C79)</f>
        <v>#DIV/0!</v>
      </c>
      <c r="I32" s="325" t="e">
        <f>IF($M$30="Net",Elongations!$I79,Elongations!$D79)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692</v>
      </c>
      <c r="C38" s="18"/>
      <c r="D38" s="51">
        <f>IF(E38="","",1)</f>
        <v>1</v>
      </c>
      <c r="E38" s="204" t="s">
        <v>692</v>
      </c>
      <c r="F38" s="18"/>
      <c r="G38" s="22">
        <f>IF(H38="","",1)</f>
        <v>1</v>
      </c>
      <c r="H38" s="204" t="s">
        <v>692</v>
      </c>
      <c r="I38" s="18"/>
      <c r="J38" s="22">
        <f>IF(K38="","",1)</f>
        <v>1</v>
      </c>
      <c r="K38" s="204" t="s">
        <v>692</v>
      </c>
      <c r="L38" s="32"/>
      <c r="M38" s="22">
        <f>IF(N38="","",1)</f>
        <v>1</v>
      </c>
      <c r="N38" s="204" t="s">
        <v>692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692</v>
      </c>
      <c r="C39" s="18"/>
      <c r="D39" s="51">
        <f aca="true" t="shared" si="0" ref="D39:D55">IF(E39="","",D38+1)</f>
        <v>2</v>
      </c>
      <c r="E39" s="204" t="s">
        <v>692</v>
      </c>
      <c r="F39" s="18"/>
      <c r="G39" s="22">
        <f>IF(H39="","",G38+1)</f>
        <v>2</v>
      </c>
      <c r="H39" s="204" t="s">
        <v>692</v>
      </c>
      <c r="I39" s="18"/>
      <c r="J39" s="22">
        <f>IF(K39="","",J38+1)</f>
        <v>2</v>
      </c>
      <c r="K39" s="204" t="s">
        <v>692</v>
      </c>
      <c r="L39" s="32"/>
      <c r="M39" s="22">
        <f>IF(N39="","",M38+1)</f>
        <v>2</v>
      </c>
      <c r="N39" s="204" t="s">
        <v>692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692</v>
      </c>
      <c r="C40" s="18"/>
      <c r="D40" s="51">
        <f t="shared" si="0"/>
        <v>3</v>
      </c>
      <c r="E40" s="204" t="s">
        <v>692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692</v>
      </c>
      <c r="C41" s="18"/>
      <c r="D41" s="51">
        <f t="shared" si="0"/>
        <v>4</v>
      </c>
      <c r="E41" s="204" t="s">
        <v>692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692</v>
      </c>
      <c r="C42" s="18"/>
      <c r="D42" s="51">
        <f t="shared" si="0"/>
        <v>5</v>
      </c>
      <c r="E42" s="204" t="s">
        <v>692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692</v>
      </c>
      <c r="C43" s="18"/>
      <c r="D43" s="51">
        <f t="shared" si="0"/>
        <v>6</v>
      </c>
      <c r="E43" s="204" t="s">
        <v>692</v>
      </c>
      <c r="F43" s="18"/>
      <c r="G43" s="22">
        <f>IF(H43="","",1)</f>
        <v>1</v>
      </c>
      <c r="H43" s="204" t="s">
        <v>692</v>
      </c>
      <c r="I43" s="18"/>
      <c r="J43" s="22">
        <f>IF(K43="","",1)</f>
        <v>1</v>
      </c>
      <c r="K43" s="204" t="s">
        <v>692</v>
      </c>
      <c r="L43" s="32"/>
      <c r="M43" s="22">
        <f>IF(N43="","",1)</f>
        <v>1</v>
      </c>
      <c r="N43" s="204" t="s">
        <v>692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692</v>
      </c>
      <c r="C44" s="18"/>
      <c r="D44" s="51">
        <f t="shared" si="0"/>
        <v>7</v>
      </c>
      <c r="E44" s="204" t="s">
        <v>692</v>
      </c>
      <c r="F44" s="18"/>
      <c r="G44" s="22">
        <f>IF(H44="","",G43+1)</f>
        <v>2</v>
      </c>
      <c r="H44" s="204" t="s">
        <v>692</v>
      </c>
      <c r="I44" s="18"/>
      <c r="J44" s="22">
        <f>IF(K44="","",J43+1)</f>
        <v>2</v>
      </c>
      <c r="K44" s="204" t="s">
        <v>692</v>
      </c>
      <c r="L44" s="32"/>
      <c r="M44" s="22">
        <f>IF(N44="","",M43+1)</f>
        <v>2</v>
      </c>
      <c r="N44" s="204" t="s">
        <v>692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692</v>
      </c>
      <c r="C45" s="18"/>
      <c r="D45" s="51">
        <f t="shared" si="0"/>
        <v>8</v>
      </c>
      <c r="E45" s="204" t="s">
        <v>692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692</v>
      </c>
      <c r="C46" s="18"/>
      <c r="D46" s="51">
        <f t="shared" si="0"/>
        <v>9</v>
      </c>
      <c r="E46" s="204" t="s">
        <v>692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692</v>
      </c>
      <c r="C47" s="18"/>
      <c r="D47" s="51">
        <f t="shared" si="0"/>
        <v>10</v>
      </c>
      <c r="E47" s="204" t="s">
        <v>692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692</v>
      </c>
      <c r="C48" s="18"/>
      <c r="D48" s="51">
        <f t="shared" si="0"/>
        <v>11</v>
      </c>
      <c r="E48" s="204" t="s">
        <v>692</v>
      </c>
      <c r="F48" s="18"/>
      <c r="G48" s="22">
        <f>IF(H48="","",1)</f>
        <v>1</v>
      </c>
      <c r="H48" s="204" t="s">
        <v>692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692</v>
      </c>
      <c r="C49" s="18"/>
      <c r="D49" s="51">
        <f t="shared" si="0"/>
        <v>12</v>
      </c>
      <c r="E49" s="204" t="s">
        <v>692</v>
      </c>
      <c r="F49" s="18"/>
      <c r="G49" s="22">
        <f>IF(H49="","",G48+1)</f>
        <v>2</v>
      </c>
      <c r="H49" s="204" t="s">
        <v>692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692</v>
      </c>
      <c r="C50" s="18"/>
      <c r="D50" s="51">
        <f t="shared" si="0"/>
        <v>13</v>
      </c>
      <c r="E50" s="204" t="s">
        <v>692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692</v>
      </c>
      <c r="C51" s="18"/>
      <c r="D51" s="51">
        <f t="shared" si="0"/>
        <v>14</v>
      </c>
      <c r="E51" s="204" t="s">
        <v>692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692</v>
      </c>
      <c r="C52" s="18"/>
      <c r="D52" s="51">
        <f t="shared" si="0"/>
        <v>15</v>
      </c>
      <c r="E52" s="204" t="s">
        <v>692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692</v>
      </c>
      <c r="C53" s="18"/>
      <c r="D53" s="51">
        <f t="shared" si="0"/>
        <v>16</v>
      </c>
      <c r="E53" s="204" t="s">
        <v>692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692</v>
      </c>
      <c r="C54" s="18"/>
      <c r="D54" s="51">
        <f t="shared" si="0"/>
        <v>17</v>
      </c>
      <c r="E54" s="204" t="s">
        <v>692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692</v>
      </c>
      <c r="C55" s="56"/>
      <c r="D55" s="51">
        <f t="shared" si="0"/>
        <v>18</v>
      </c>
      <c r="E55" s="204" t="s">
        <v>692</v>
      </c>
      <c r="F55" s="56"/>
      <c r="G55" s="77"/>
      <c r="H55" s="77"/>
      <c r="I55" s="22">
        <f>IF(J55="","",1)</f>
        <v>1</v>
      </c>
      <c r="J55" s="204" t="s">
        <v>692</v>
      </c>
      <c r="K55" s="18"/>
      <c r="L55" s="22">
        <f>IF(M55="","",1)</f>
        <v>1</v>
      </c>
      <c r="M55" s="204" t="s">
        <v>692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692</v>
      </c>
      <c r="K56" s="18"/>
      <c r="L56" s="22">
        <f>IF(M56="","",L55+1)</f>
        <v>2</v>
      </c>
      <c r="M56" s="204" t="s">
        <v>692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</sheetData>
  <sheetProtection sheet="1" objects="1" scenario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H48:H49 J55:J56 B38:B55 E38:E55 H38:H39 K38:K39 N38:N39 H43:H44 K43:K44 N43:N44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7"/>
      <c r="V6" s="7"/>
    </row>
    <row r="7" spans="1:22" ht="12.75">
      <c r="A7" s="15" t="s">
        <v>628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7"/>
      <c r="V11" s="7"/>
    </row>
    <row r="12" spans="1:22" ht="12.75">
      <c r="A12" s="434" t="s">
        <v>624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IF('Est Anch Move #1'!E17="","",'Est Anch Move #1'!E17)</f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7"/>
      <c r="V25" s="7"/>
    </row>
    <row r="26" spans="1:22" ht="19.5" customHeight="1">
      <c r="A26" s="21"/>
      <c r="B26" s="19" t="s">
        <v>15</v>
      </c>
      <c r="C26" s="343"/>
      <c r="D26" s="342"/>
      <c r="E26" s="65"/>
      <c r="F26" s="187"/>
      <c r="G26" s="187"/>
      <c r="H26" s="72" t="s">
        <v>88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7"/>
      <c r="V27" s="7"/>
    </row>
    <row r="28" spans="1:22" ht="19.5" customHeight="1">
      <c r="A28" s="21"/>
      <c r="B28" s="77"/>
      <c r="C28" s="212" t="s">
        <v>152</v>
      </c>
      <c r="D28" s="189">
        <f>+'Est Anch Move #1'!C27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7"/>
      <c r="V30" s="7"/>
    </row>
    <row r="31" spans="1:22" ht="19.5" customHeight="1">
      <c r="A31" s="19"/>
      <c r="B31" s="322"/>
      <c r="C31" s="108" t="s">
        <v>177</v>
      </c>
      <c r="D31" s="87">
        <f>+'Est Anch Move #1'!I27</f>
        <v>0</v>
      </c>
      <c r="E31" s="193">
        <f>+'Est Anch Move #1'!F29/1000000</f>
        <v>0</v>
      </c>
      <c r="F31" s="194" t="e">
        <f>+Forces!E53</f>
        <v>#DIV/0!</v>
      </c>
      <c r="G31" s="310" t="e">
        <f>IF($N$28="Net",Elongations!$G76,Elongations!$B76)</f>
        <v>#DIV/0!</v>
      </c>
      <c r="H31" s="310" t="e">
        <f>IF($N$28="Net",Elongations!$H76,Elongations!$C76)</f>
        <v>#DIV/0!</v>
      </c>
      <c r="I31" s="390" t="e">
        <f>IF($N$28="Net",Elongations!$I76,Elongations!$D76)</f>
        <v>#DIV/0!</v>
      </c>
      <c r="J31" s="392" t="e">
        <f>IF($N$28="Net",Elongations!$J76,Elongations!$E76)</f>
        <v>#DIV/0!</v>
      </c>
      <c r="K31" s="325" t="e">
        <f>IF($N$28="Net",Elongations!$K76,Elongations!$F76)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7"/>
      <c r="V39" s="7"/>
    </row>
    <row r="40" spans="1:22" ht="19.5" customHeight="1" thickBot="1">
      <c r="A40" s="19">
        <f>IF(B40="","",1)</f>
        <v>1</v>
      </c>
      <c r="B40" s="204" t="s">
        <v>177</v>
      </c>
      <c r="C40" s="18"/>
      <c r="D40" s="51">
        <f>IF(E40="","",1)</f>
        <v>1</v>
      </c>
      <c r="E40" s="204" t="s">
        <v>177</v>
      </c>
      <c r="F40" s="18"/>
      <c r="G40" s="22">
        <f>IF(H40="","",1)</f>
        <v>1</v>
      </c>
      <c r="H40" s="204" t="s">
        <v>177</v>
      </c>
      <c r="I40" s="18"/>
      <c r="J40" s="22">
        <f>IF(K40="","",1)</f>
        <v>1</v>
      </c>
      <c r="K40" s="204" t="s">
        <v>177</v>
      </c>
      <c r="L40" s="32"/>
      <c r="M40" s="22">
        <f>IF(N40="","",1)</f>
        <v>1</v>
      </c>
      <c r="N40" s="204" t="s">
        <v>177</v>
      </c>
      <c r="O40" s="32"/>
      <c r="P40" s="16"/>
      <c r="Q40" s="9"/>
      <c r="R40" s="9"/>
      <c r="S40" s="177"/>
      <c r="T40" s="177"/>
      <c r="U40" s="7"/>
      <c r="V40" s="7"/>
    </row>
    <row r="41" spans="1:22" ht="19.5" customHeight="1" thickBot="1">
      <c r="A41" s="19">
        <f>IF(B41="","",A40+1)</f>
        <v>2</v>
      </c>
      <c r="B41" s="204" t="s">
        <v>177</v>
      </c>
      <c r="C41" s="18"/>
      <c r="D41" s="51">
        <f aca="true" t="shared" si="0" ref="D41:D51">IF(E41="","",D40+1)</f>
        <v>2</v>
      </c>
      <c r="E41" s="204" t="s">
        <v>177</v>
      </c>
      <c r="F41" s="18"/>
      <c r="G41" s="22">
        <f>IF(H41="","",G40+1)</f>
        <v>2</v>
      </c>
      <c r="H41" s="204" t="s">
        <v>177</v>
      </c>
      <c r="I41" s="18"/>
      <c r="J41" s="22">
        <f>IF(K41="","",J40+1)</f>
        <v>2</v>
      </c>
      <c r="K41" s="204" t="s">
        <v>177</v>
      </c>
      <c r="L41" s="32"/>
      <c r="M41" s="22">
        <f>IF(N41="","",M40+1)</f>
        <v>2</v>
      </c>
      <c r="N41" s="204" t="s">
        <v>177</v>
      </c>
      <c r="O41" s="32"/>
      <c r="P41" s="16"/>
      <c r="Q41" s="9"/>
      <c r="R41" s="9"/>
      <c r="S41" s="177"/>
      <c r="T41" s="177"/>
      <c r="U41" s="7"/>
      <c r="V41" s="7"/>
    </row>
    <row r="42" spans="1:22" ht="19.5" customHeight="1" thickBot="1">
      <c r="A42" s="19">
        <f aca="true" t="shared" si="1" ref="A42:A51">IF(B42="","",A41+1)</f>
        <v>3</v>
      </c>
      <c r="B42" s="204" t="s">
        <v>177</v>
      </c>
      <c r="C42" s="18"/>
      <c r="D42" s="51">
        <f t="shared" si="0"/>
        <v>3</v>
      </c>
      <c r="E42" s="204" t="s">
        <v>177</v>
      </c>
      <c r="F42" s="18"/>
      <c r="G42" s="22">
        <f aca="true" t="shared" si="2" ref="G42:G47">IF(H42="","",G41+1)</f>
        <v>3</v>
      </c>
      <c r="H42" s="204" t="s">
        <v>177</v>
      </c>
      <c r="I42" s="18"/>
      <c r="J42" s="22">
        <f>IF(K42="","",J41+1)</f>
        <v>3</v>
      </c>
      <c r="K42" s="204" t="s">
        <v>177</v>
      </c>
      <c r="L42" s="32"/>
      <c r="M42" s="22">
        <f>IF(N42="","",M41+1)</f>
        <v>3</v>
      </c>
      <c r="N42" s="204" t="s">
        <v>177</v>
      </c>
      <c r="O42" s="32"/>
      <c r="P42" s="16"/>
      <c r="Q42" s="9"/>
      <c r="R42" s="9"/>
      <c r="S42" s="177"/>
      <c r="T42" s="177"/>
      <c r="U42" s="7"/>
      <c r="V42" s="7"/>
    </row>
    <row r="43" spans="1:22" ht="19.5" customHeight="1" thickBot="1">
      <c r="A43" s="19">
        <f t="shared" si="1"/>
        <v>4</v>
      </c>
      <c r="B43" s="204" t="s">
        <v>177</v>
      </c>
      <c r="C43" s="18"/>
      <c r="D43" s="51">
        <f t="shared" si="0"/>
        <v>4</v>
      </c>
      <c r="E43" s="204" t="s">
        <v>177</v>
      </c>
      <c r="F43" s="18"/>
      <c r="G43" s="22">
        <f t="shared" si="2"/>
        <v>4</v>
      </c>
      <c r="H43" s="204" t="s">
        <v>177</v>
      </c>
      <c r="I43" s="18"/>
      <c r="J43" s="22">
        <f>IF(K43="","",J42+1)</f>
        <v>4</v>
      </c>
      <c r="K43" s="204" t="s">
        <v>177</v>
      </c>
      <c r="L43" s="32"/>
      <c r="M43" s="22">
        <f>IF(N43="","",M42+1)</f>
        <v>4</v>
      </c>
      <c r="N43" s="204" t="s">
        <v>177</v>
      </c>
      <c r="O43" s="32"/>
      <c r="P43" s="16"/>
      <c r="Q43" s="9"/>
      <c r="R43" s="9"/>
      <c r="S43" s="177"/>
      <c r="T43" s="177"/>
      <c r="U43" s="7"/>
      <c r="V43" s="7"/>
    </row>
    <row r="44" spans="1:22" ht="19.5" customHeight="1" thickBot="1">
      <c r="A44" s="19">
        <f t="shared" si="1"/>
        <v>5</v>
      </c>
      <c r="B44" s="204" t="s">
        <v>177</v>
      </c>
      <c r="C44" s="18"/>
      <c r="D44" s="51">
        <f t="shared" si="0"/>
        <v>5</v>
      </c>
      <c r="E44" s="204" t="s">
        <v>177</v>
      </c>
      <c r="F44" s="18"/>
      <c r="G44" s="22">
        <f t="shared" si="2"/>
        <v>5</v>
      </c>
      <c r="H44" s="204" t="s">
        <v>177</v>
      </c>
      <c r="I44" s="18"/>
      <c r="J44" s="22">
        <f>IF(K44="","",J43+1)</f>
        <v>5</v>
      </c>
      <c r="K44" s="204" t="s">
        <v>177</v>
      </c>
      <c r="L44" s="32"/>
      <c r="M44" s="77"/>
      <c r="N44" s="77"/>
      <c r="O44" s="77"/>
      <c r="P44" s="16"/>
      <c r="Q44" s="9"/>
      <c r="R44" s="9"/>
      <c r="S44" s="177"/>
      <c r="T44" s="177"/>
      <c r="U44" s="7"/>
      <c r="V44" s="7"/>
    </row>
    <row r="45" spans="1:22" ht="19.5" customHeight="1" thickBot="1">
      <c r="A45" s="19">
        <f t="shared" si="1"/>
        <v>6</v>
      </c>
      <c r="B45" s="204" t="s">
        <v>177</v>
      </c>
      <c r="C45" s="18"/>
      <c r="D45" s="51">
        <f t="shared" si="0"/>
        <v>6</v>
      </c>
      <c r="E45" s="204" t="s">
        <v>177</v>
      </c>
      <c r="F45" s="18"/>
      <c r="G45" s="22">
        <f t="shared" si="2"/>
        <v>6</v>
      </c>
      <c r="H45" s="204" t="s">
        <v>177</v>
      </c>
      <c r="I45" s="18"/>
      <c r="J45" s="22">
        <f>IF(K45="","",J44+1)</f>
        <v>6</v>
      </c>
      <c r="K45" s="204" t="s">
        <v>177</v>
      </c>
      <c r="L45" s="32"/>
      <c r="M45" s="77"/>
      <c r="N45" s="77"/>
      <c r="O45" s="77"/>
      <c r="P45" s="16"/>
      <c r="Q45" s="9"/>
      <c r="R45" s="9"/>
      <c r="S45" s="177"/>
      <c r="T45" s="177"/>
      <c r="U45" s="7"/>
      <c r="V45" s="7"/>
    </row>
    <row r="46" spans="1:22" ht="19.5" customHeight="1" thickBot="1">
      <c r="A46" s="19">
        <f t="shared" si="1"/>
        <v>7</v>
      </c>
      <c r="B46" s="204" t="s">
        <v>177</v>
      </c>
      <c r="C46" s="18"/>
      <c r="D46" s="51">
        <f t="shared" si="0"/>
        <v>7</v>
      </c>
      <c r="E46" s="204" t="s">
        <v>177</v>
      </c>
      <c r="F46" s="18"/>
      <c r="G46" s="22">
        <f t="shared" si="2"/>
        <v>7</v>
      </c>
      <c r="H46" s="204" t="s">
        <v>177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7"/>
      <c r="V46" s="7"/>
    </row>
    <row r="47" spans="1:22" ht="19.5" customHeight="1" thickBot="1">
      <c r="A47" s="19">
        <f t="shared" si="1"/>
        <v>8</v>
      </c>
      <c r="B47" s="204" t="s">
        <v>177</v>
      </c>
      <c r="C47" s="18"/>
      <c r="D47" s="51">
        <f t="shared" si="0"/>
        <v>8</v>
      </c>
      <c r="E47" s="204" t="s">
        <v>177</v>
      </c>
      <c r="F47" s="18"/>
      <c r="G47" s="22">
        <f t="shared" si="2"/>
        <v>8</v>
      </c>
      <c r="H47" s="204" t="s">
        <v>177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7"/>
      <c r="V47" s="7"/>
    </row>
    <row r="48" spans="1:22" ht="19.5" customHeight="1" thickBot="1">
      <c r="A48" s="19">
        <f t="shared" si="1"/>
        <v>9</v>
      </c>
      <c r="B48" s="204" t="s">
        <v>177</v>
      </c>
      <c r="C48" s="18"/>
      <c r="D48" s="51">
        <f t="shared" si="0"/>
        <v>9</v>
      </c>
      <c r="E48" s="204" t="s">
        <v>177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7"/>
      <c r="V48" s="7"/>
    </row>
    <row r="49" spans="1:22" ht="19.5" customHeight="1" thickBot="1">
      <c r="A49" s="19">
        <f t="shared" si="1"/>
        <v>10</v>
      </c>
      <c r="B49" s="204" t="s">
        <v>177</v>
      </c>
      <c r="C49" s="18"/>
      <c r="D49" s="51">
        <f t="shared" si="0"/>
        <v>10</v>
      </c>
      <c r="E49" s="204" t="s">
        <v>177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7"/>
      <c r="V49" s="7"/>
    </row>
    <row r="50" spans="1:22" ht="19.5" customHeight="1" thickBot="1">
      <c r="A50" s="19">
        <f t="shared" si="1"/>
        <v>11</v>
      </c>
      <c r="B50" s="204" t="s">
        <v>177</v>
      </c>
      <c r="C50" s="18"/>
      <c r="D50" s="51">
        <f t="shared" si="0"/>
        <v>11</v>
      </c>
      <c r="E50" s="204" t="s">
        <v>177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7"/>
      <c r="V50" s="7"/>
    </row>
    <row r="51" spans="1:22" ht="19.5" customHeight="1" thickBot="1">
      <c r="A51" s="19">
        <f t="shared" si="1"/>
        <v>12</v>
      </c>
      <c r="B51" s="204" t="s">
        <v>177</v>
      </c>
      <c r="C51" s="56"/>
      <c r="D51" s="51">
        <f t="shared" si="0"/>
        <v>12</v>
      </c>
      <c r="E51" s="204" t="s">
        <v>177</v>
      </c>
      <c r="F51" s="56"/>
      <c r="G51" s="22">
        <f>IF(H51="","",1)</f>
        <v>1</v>
      </c>
      <c r="H51" s="204" t="s">
        <v>177</v>
      </c>
      <c r="I51" s="18"/>
      <c r="J51" s="22">
        <f>IF(K51="","",1)</f>
        <v>1</v>
      </c>
      <c r="K51" s="204" t="s">
        <v>177</v>
      </c>
      <c r="L51" s="32"/>
      <c r="M51" s="22">
        <f>IF(N51="","",1)</f>
        <v>1</v>
      </c>
      <c r="N51" s="204" t="s">
        <v>177</v>
      </c>
      <c r="O51" s="32"/>
      <c r="P51" s="16"/>
      <c r="Q51" s="9"/>
      <c r="R51" s="9"/>
      <c r="S51" s="177"/>
      <c r="T51" s="17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177</v>
      </c>
      <c r="I52" s="18"/>
      <c r="J52" s="22">
        <f>IF(K52="","",J51+1)</f>
        <v>2</v>
      </c>
      <c r="K52" s="204" t="s">
        <v>177</v>
      </c>
      <c r="L52" s="32"/>
      <c r="M52" s="22">
        <f>IF(N52="","",M51+1)</f>
        <v>2</v>
      </c>
      <c r="N52" s="204" t="s">
        <v>177</v>
      </c>
      <c r="O52" s="32"/>
      <c r="P52" s="16"/>
      <c r="Q52" s="9"/>
      <c r="R52" s="9"/>
      <c r="S52" s="177"/>
      <c r="T52" s="17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7"/>
      <c r="V58" s="7"/>
    </row>
    <row r="59" spans="1:22" ht="19.5" customHeight="1" thickBot="1">
      <c r="A59" s="22">
        <f>IF(B59="","",1)</f>
        <v>1</v>
      </c>
      <c r="B59" s="204" t="s">
        <v>177</v>
      </c>
      <c r="C59" s="18"/>
      <c r="D59" s="22">
        <f>IF(E59="","",1)</f>
        <v>1</v>
      </c>
      <c r="E59" s="204" t="s">
        <v>177</v>
      </c>
      <c r="F59" s="32"/>
      <c r="G59" s="22">
        <f>IF(H59="","",1)</f>
        <v>1</v>
      </c>
      <c r="H59" s="204" t="s">
        <v>177</v>
      </c>
      <c r="I59" s="32"/>
      <c r="J59" s="22">
        <f>IF(K59="","",1)</f>
        <v>1</v>
      </c>
      <c r="K59" s="204" t="s">
        <v>177</v>
      </c>
      <c r="L59" s="32"/>
      <c r="M59" s="22">
        <f>IF(N59="","",1)</f>
        <v>1</v>
      </c>
      <c r="N59" s="204" t="s">
        <v>177</v>
      </c>
      <c r="O59" s="18"/>
      <c r="P59" s="16"/>
      <c r="Q59" s="9"/>
      <c r="R59" s="9"/>
      <c r="S59" s="177"/>
      <c r="T59" s="177"/>
      <c r="U59" s="7"/>
      <c r="V59" s="7"/>
    </row>
    <row r="60" spans="1:22" ht="19.5" customHeight="1" thickBot="1">
      <c r="A60" s="22">
        <f>IF(B60="","",A59+1)</f>
        <v>2</v>
      </c>
      <c r="B60" s="204" t="s">
        <v>177</v>
      </c>
      <c r="C60" s="18"/>
      <c r="D60" s="22">
        <f>IF(E60="","",D59+1)</f>
        <v>2</v>
      </c>
      <c r="E60" s="204" t="s">
        <v>177</v>
      </c>
      <c r="F60" s="32"/>
      <c r="G60" s="22">
        <f>IF(H60="","",G59+1)</f>
        <v>2</v>
      </c>
      <c r="H60" s="204" t="s">
        <v>177</v>
      </c>
      <c r="I60" s="32"/>
      <c r="J60" s="22">
        <f>IF(K60="","",J59+1)</f>
        <v>2</v>
      </c>
      <c r="K60" s="204" t="s">
        <v>177</v>
      </c>
      <c r="L60" s="32"/>
      <c r="M60" s="22">
        <f>IF(N60="","",M59+1)</f>
        <v>2</v>
      </c>
      <c r="N60" s="204" t="s">
        <v>177</v>
      </c>
      <c r="O60" s="18"/>
      <c r="P60" s="16"/>
      <c r="Q60" s="9"/>
      <c r="R60" s="9"/>
      <c r="S60" s="177"/>
      <c r="T60" s="17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7"/>
      <c r="V63" s="7"/>
    </row>
    <row r="64" spans="1:22" ht="19.5" customHeight="1" thickBot="1">
      <c r="A64" s="22">
        <f>IF(B64="","",1)</f>
        <v>1</v>
      </c>
      <c r="B64" s="204" t="s">
        <v>177</v>
      </c>
      <c r="C64" s="18"/>
      <c r="D64" s="22">
        <f>IF(E64="","",1)</f>
        <v>1</v>
      </c>
      <c r="E64" s="204" t="s">
        <v>177</v>
      </c>
      <c r="F64" s="32"/>
      <c r="G64" s="22">
        <f>IF(H64="","",1)</f>
        <v>1</v>
      </c>
      <c r="H64" s="204" t="s">
        <v>177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7"/>
      <c r="V64" s="7"/>
    </row>
    <row r="65" spans="1:22" ht="19.5" customHeight="1" thickBot="1">
      <c r="A65" s="22">
        <f>IF(B65="","",A64+1)</f>
        <v>2</v>
      </c>
      <c r="B65" s="204" t="s">
        <v>177</v>
      </c>
      <c r="C65" s="18"/>
      <c r="D65" s="22">
        <f>IF(E65="","",D64+1)</f>
        <v>2</v>
      </c>
      <c r="E65" s="204" t="s">
        <v>177</v>
      </c>
      <c r="F65" s="32"/>
      <c r="G65" s="22">
        <f>IF(H65="","",G64+1)</f>
        <v>2</v>
      </c>
      <c r="H65" s="204" t="s">
        <v>177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4"/>
      <c r="O85" s="14"/>
      <c r="P85" s="14"/>
      <c r="Q85" s="8"/>
      <c r="R85" s="8"/>
      <c r="S85" s="7"/>
      <c r="T85" s="7"/>
      <c r="U85" s="7"/>
      <c r="V85" s="7"/>
    </row>
    <row r="86" spans="1:2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8"/>
      <c r="R86" s="8"/>
      <c r="S86" s="7"/>
      <c r="T86" s="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4"/>
      <c r="J87" s="14"/>
      <c r="K87" s="69"/>
      <c r="L87" s="49"/>
      <c r="M87" s="14"/>
      <c r="N87" s="14"/>
      <c r="O87" s="14"/>
      <c r="P87" s="14"/>
      <c r="Q87" s="8"/>
      <c r="R87" s="8"/>
      <c r="S87" s="7"/>
      <c r="T87" s="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4"/>
      <c r="K88" s="69"/>
      <c r="L88" s="49"/>
      <c r="M88" s="14"/>
      <c r="N88" s="14"/>
      <c r="O88" s="14"/>
      <c r="P88" s="14"/>
      <c r="Q88" s="8"/>
      <c r="R88" s="8"/>
      <c r="S88" s="7"/>
      <c r="T88" s="7"/>
      <c r="U88" s="7"/>
      <c r="V88" s="7"/>
    </row>
    <row r="89" spans="1:22" ht="12.75">
      <c r="A89" s="54">
        <f>IF(B89="","",#REF!+1)</f>
      </c>
      <c r="B89" s="55"/>
      <c r="M89" s="57"/>
      <c r="N89" s="57"/>
      <c r="O89" s="14"/>
      <c r="P89" s="14"/>
      <c r="Q89" s="8"/>
      <c r="R89" s="8"/>
      <c r="S89" s="7"/>
      <c r="T89" s="7"/>
      <c r="U89" s="7"/>
      <c r="V89" s="7"/>
    </row>
    <row r="90" spans="1:22" ht="12.75">
      <c r="A90" s="54">
        <f>IF(B90="","",A89+1)</f>
      </c>
      <c r="B90" s="55"/>
      <c r="M90" s="62"/>
      <c r="N90" s="63"/>
      <c r="O90" s="14"/>
      <c r="P90" s="14"/>
      <c r="Q90" s="8"/>
      <c r="R90" s="8"/>
      <c r="S90" s="7"/>
      <c r="T90" s="7"/>
      <c r="U90" s="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40:B51 H64:H65 E64:E65 B64:B65 N59:N60 K59:K60 H59:H60 E59:E60 B59:B60 N51:N52 K51:K52 H51:H52 N40:N43 K40:K45 H40:H47 E40:E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7"/>
      <c r="V6" s="7"/>
    </row>
    <row r="7" spans="1:22" ht="12.75">
      <c r="A7" s="15" t="s">
        <v>629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7"/>
      <c r="V11" s="7"/>
    </row>
    <row r="12" spans="1:22" ht="12.75">
      <c r="A12" s="434" t="s">
        <v>625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#2'!E17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7"/>
      <c r="V25" s="7"/>
    </row>
    <row r="26" spans="1:22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88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7"/>
      <c r="V27" s="7"/>
    </row>
    <row r="28" spans="1:22" ht="19.5" customHeight="1">
      <c r="A28" s="21"/>
      <c r="B28" s="77"/>
      <c r="C28" s="212" t="s">
        <v>152</v>
      </c>
      <c r="D28" s="189">
        <f>+'Est Anch Move #2'!C27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7"/>
      <c r="V30" s="7"/>
    </row>
    <row r="31" spans="1:22" ht="19.5" customHeight="1">
      <c r="A31" s="19"/>
      <c r="B31" s="322"/>
      <c r="C31" s="108" t="s">
        <v>178</v>
      </c>
      <c r="D31" s="87">
        <f>+'Est Anch Move #2'!I27</f>
        <v>0</v>
      </c>
      <c r="E31" s="193">
        <f>+'Est Anch Move #2'!F29/1000000</f>
        <v>0</v>
      </c>
      <c r="F31" s="194" t="e">
        <f>+Forces!E54</f>
        <v>#DIV/0!</v>
      </c>
      <c r="G31" s="310" t="e">
        <f>IF($N$28="Net",Elongations!$G77,Elongations!$B77)</f>
        <v>#DIV/0!</v>
      </c>
      <c r="H31" s="310" t="e">
        <f>IF($N$28="Net",Elongations!$H77,Elongations!$C77)</f>
        <v>#DIV/0!</v>
      </c>
      <c r="I31" s="390" t="e">
        <f>IF($N$28="Net",Elongations!$I77,Elongations!$D77)</f>
        <v>#DIV/0!</v>
      </c>
      <c r="J31" s="392" t="e">
        <f>IF($N$28="Net",Elongations!$J77,Elongations!$E77)</f>
        <v>#DIV/0!</v>
      </c>
      <c r="K31" s="325" t="e">
        <f>IF($N$28="Net",Elongations!$K77,Elongations!$F77)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7"/>
      <c r="V39" s="7"/>
    </row>
    <row r="40" spans="1:22" ht="19.5" customHeight="1" thickBot="1">
      <c r="A40" s="19">
        <f>IF(B40="","",1)</f>
        <v>1</v>
      </c>
      <c r="B40" s="204" t="s">
        <v>178</v>
      </c>
      <c r="C40" s="18"/>
      <c r="D40" s="51">
        <f>IF(E40="","",1)</f>
        <v>1</v>
      </c>
      <c r="E40" s="204" t="s">
        <v>178</v>
      </c>
      <c r="F40" s="18"/>
      <c r="G40" s="22">
        <f>IF(H40="","",1)</f>
        <v>1</v>
      </c>
      <c r="H40" s="204" t="s">
        <v>178</v>
      </c>
      <c r="I40" s="18"/>
      <c r="J40" s="22">
        <f>IF(K40="","",1)</f>
        <v>1</v>
      </c>
      <c r="K40" s="204" t="s">
        <v>178</v>
      </c>
      <c r="L40" s="32"/>
      <c r="M40" s="22">
        <f>IF(N40="","",1)</f>
        <v>1</v>
      </c>
      <c r="N40" s="204" t="s">
        <v>178</v>
      </c>
      <c r="O40" s="32"/>
      <c r="P40" s="16"/>
      <c r="Q40" s="9"/>
      <c r="R40" s="9"/>
      <c r="S40" s="177"/>
      <c r="T40" s="177"/>
      <c r="U40" s="7"/>
      <c r="V40" s="7"/>
    </row>
    <row r="41" spans="1:22" ht="19.5" customHeight="1" thickBot="1">
      <c r="A41" s="19">
        <f aca="true" t="shared" si="0" ref="A41:A51">IF(B41="","",A40+1)</f>
        <v>2</v>
      </c>
      <c r="B41" s="204" t="s">
        <v>178</v>
      </c>
      <c r="C41" s="18"/>
      <c r="D41" s="51">
        <f aca="true" t="shared" si="1" ref="D41:D51">IF(E41="","",D40+1)</f>
        <v>2</v>
      </c>
      <c r="E41" s="204" t="s">
        <v>178</v>
      </c>
      <c r="F41" s="18"/>
      <c r="G41" s="22">
        <f aca="true" t="shared" si="2" ref="G41:G47">IF(H41="","",G40+1)</f>
        <v>2</v>
      </c>
      <c r="H41" s="204" t="s">
        <v>178</v>
      </c>
      <c r="I41" s="18"/>
      <c r="J41" s="22">
        <f>IF(K41="","",J40+1)</f>
        <v>2</v>
      </c>
      <c r="K41" s="204" t="s">
        <v>178</v>
      </c>
      <c r="L41" s="32"/>
      <c r="M41" s="22">
        <f>IF(N41="","",M40+1)</f>
        <v>2</v>
      </c>
      <c r="N41" s="204" t="s">
        <v>178</v>
      </c>
      <c r="O41" s="32"/>
      <c r="P41" s="16"/>
      <c r="Q41" s="9"/>
      <c r="R41" s="9"/>
      <c r="S41" s="177"/>
      <c r="T41" s="177"/>
      <c r="U41" s="7"/>
      <c r="V41" s="7"/>
    </row>
    <row r="42" spans="1:22" ht="19.5" customHeight="1" thickBot="1">
      <c r="A42" s="19">
        <f t="shared" si="0"/>
        <v>3</v>
      </c>
      <c r="B42" s="204" t="s">
        <v>178</v>
      </c>
      <c r="C42" s="18"/>
      <c r="D42" s="51">
        <f t="shared" si="1"/>
        <v>3</v>
      </c>
      <c r="E42" s="204" t="s">
        <v>178</v>
      </c>
      <c r="F42" s="18"/>
      <c r="G42" s="22">
        <f t="shared" si="2"/>
        <v>3</v>
      </c>
      <c r="H42" s="204" t="s">
        <v>178</v>
      </c>
      <c r="I42" s="18"/>
      <c r="J42" s="22">
        <f>IF(K42="","",J41+1)</f>
        <v>3</v>
      </c>
      <c r="K42" s="204" t="s">
        <v>178</v>
      </c>
      <c r="L42" s="32"/>
      <c r="M42" s="22">
        <f>IF(N42="","",M41+1)</f>
        <v>3</v>
      </c>
      <c r="N42" s="204" t="s">
        <v>178</v>
      </c>
      <c r="O42" s="32"/>
      <c r="P42" s="16"/>
      <c r="Q42" s="9"/>
      <c r="R42" s="9"/>
      <c r="S42" s="177"/>
      <c r="T42" s="177"/>
      <c r="U42" s="7"/>
      <c r="V42" s="7"/>
    </row>
    <row r="43" spans="1:22" ht="19.5" customHeight="1" thickBot="1">
      <c r="A43" s="19">
        <f t="shared" si="0"/>
        <v>4</v>
      </c>
      <c r="B43" s="204" t="s">
        <v>178</v>
      </c>
      <c r="C43" s="18"/>
      <c r="D43" s="51">
        <f t="shared" si="1"/>
        <v>4</v>
      </c>
      <c r="E43" s="204" t="s">
        <v>178</v>
      </c>
      <c r="F43" s="18"/>
      <c r="G43" s="22">
        <f t="shared" si="2"/>
        <v>4</v>
      </c>
      <c r="H43" s="204" t="s">
        <v>178</v>
      </c>
      <c r="I43" s="18"/>
      <c r="J43" s="22">
        <f>IF(K43="","",J42+1)</f>
        <v>4</v>
      </c>
      <c r="K43" s="204" t="s">
        <v>178</v>
      </c>
      <c r="L43" s="32"/>
      <c r="M43" s="22">
        <f>IF(N43="","",M42+1)</f>
        <v>4</v>
      </c>
      <c r="N43" s="204" t="s">
        <v>178</v>
      </c>
      <c r="O43" s="32"/>
      <c r="P43" s="16"/>
      <c r="Q43" s="9"/>
      <c r="R43" s="9"/>
      <c r="S43" s="177"/>
      <c r="T43" s="177"/>
      <c r="U43" s="7"/>
      <c r="V43" s="7"/>
    </row>
    <row r="44" spans="1:22" ht="19.5" customHeight="1" thickBot="1">
      <c r="A44" s="19">
        <f t="shared" si="0"/>
        <v>5</v>
      </c>
      <c r="B44" s="204" t="s">
        <v>178</v>
      </c>
      <c r="C44" s="18"/>
      <c r="D44" s="51">
        <f t="shared" si="1"/>
        <v>5</v>
      </c>
      <c r="E44" s="204" t="s">
        <v>178</v>
      </c>
      <c r="F44" s="18"/>
      <c r="G44" s="22">
        <f t="shared" si="2"/>
        <v>5</v>
      </c>
      <c r="H44" s="204" t="s">
        <v>178</v>
      </c>
      <c r="I44" s="18"/>
      <c r="J44" s="22">
        <f>IF(K44="","",J43+1)</f>
        <v>5</v>
      </c>
      <c r="K44" s="204" t="s">
        <v>178</v>
      </c>
      <c r="L44" s="32"/>
      <c r="M44" s="77"/>
      <c r="N44" s="77"/>
      <c r="O44" s="77"/>
      <c r="P44" s="16"/>
      <c r="Q44" s="9"/>
      <c r="R44" s="9"/>
      <c r="S44" s="177"/>
      <c r="T44" s="177"/>
      <c r="U44" s="7"/>
      <c r="V44" s="7"/>
    </row>
    <row r="45" spans="1:22" ht="19.5" customHeight="1" thickBot="1">
      <c r="A45" s="19">
        <f t="shared" si="0"/>
        <v>6</v>
      </c>
      <c r="B45" s="204" t="s">
        <v>178</v>
      </c>
      <c r="C45" s="18"/>
      <c r="D45" s="51">
        <f t="shared" si="1"/>
        <v>6</v>
      </c>
      <c r="E45" s="204" t="s">
        <v>178</v>
      </c>
      <c r="F45" s="18"/>
      <c r="G45" s="22">
        <f t="shared" si="2"/>
        <v>6</v>
      </c>
      <c r="H45" s="204" t="s">
        <v>178</v>
      </c>
      <c r="I45" s="18"/>
      <c r="J45" s="22">
        <f>IF(K45="","",J44+1)</f>
        <v>6</v>
      </c>
      <c r="K45" s="204" t="s">
        <v>178</v>
      </c>
      <c r="L45" s="32"/>
      <c r="M45" s="77"/>
      <c r="N45" s="77"/>
      <c r="O45" s="77"/>
      <c r="P45" s="16"/>
      <c r="Q45" s="9"/>
      <c r="R45" s="9"/>
      <c r="S45" s="177"/>
      <c r="T45" s="177"/>
      <c r="U45" s="7"/>
      <c r="V45" s="7"/>
    </row>
    <row r="46" spans="1:22" ht="19.5" customHeight="1" thickBot="1">
      <c r="A46" s="19">
        <f t="shared" si="0"/>
        <v>7</v>
      </c>
      <c r="B46" s="204" t="s">
        <v>178</v>
      </c>
      <c r="C46" s="18"/>
      <c r="D46" s="51">
        <f t="shared" si="1"/>
        <v>7</v>
      </c>
      <c r="E46" s="204" t="s">
        <v>178</v>
      </c>
      <c r="F46" s="18"/>
      <c r="G46" s="22">
        <f t="shared" si="2"/>
        <v>7</v>
      </c>
      <c r="H46" s="204" t="s">
        <v>178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7"/>
      <c r="V46" s="7"/>
    </row>
    <row r="47" spans="1:22" ht="19.5" customHeight="1" thickBot="1">
      <c r="A47" s="19">
        <f t="shared" si="0"/>
        <v>8</v>
      </c>
      <c r="B47" s="204" t="s">
        <v>178</v>
      </c>
      <c r="C47" s="18"/>
      <c r="D47" s="51">
        <f t="shared" si="1"/>
        <v>8</v>
      </c>
      <c r="E47" s="204" t="s">
        <v>178</v>
      </c>
      <c r="F47" s="18"/>
      <c r="G47" s="22">
        <f t="shared" si="2"/>
        <v>8</v>
      </c>
      <c r="H47" s="204" t="s">
        <v>178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7"/>
      <c r="V47" s="7"/>
    </row>
    <row r="48" spans="1:22" ht="19.5" customHeight="1" thickBot="1">
      <c r="A48" s="19">
        <f t="shared" si="0"/>
        <v>9</v>
      </c>
      <c r="B48" s="204" t="s">
        <v>178</v>
      </c>
      <c r="C48" s="18"/>
      <c r="D48" s="51">
        <f t="shared" si="1"/>
        <v>9</v>
      </c>
      <c r="E48" s="204" t="s">
        <v>178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7"/>
      <c r="V48" s="7"/>
    </row>
    <row r="49" spans="1:22" ht="19.5" customHeight="1" thickBot="1">
      <c r="A49" s="19">
        <f t="shared" si="0"/>
        <v>10</v>
      </c>
      <c r="B49" s="204" t="s">
        <v>178</v>
      </c>
      <c r="C49" s="18"/>
      <c r="D49" s="51">
        <f t="shared" si="1"/>
        <v>10</v>
      </c>
      <c r="E49" s="204" t="s">
        <v>178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7"/>
      <c r="V49" s="7"/>
    </row>
    <row r="50" spans="1:22" ht="19.5" customHeight="1" thickBot="1">
      <c r="A50" s="19">
        <f t="shared" si="0"/>
        <v>11</v>
      </c>
      <c r="B50" s="204" t="s">
        <v>178</v>
      </c>
      <c r="C50" s="18"/>
      <c r="D50" s="51">
        <f t="shared" si="1"/>
        <v>11</v>
      </c>
      <c r="E50" s="204" t="s">
        <v>178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7"/>
      <c r="V50" s="7"/>
    </row>
    <row r="51" spans="1:22" ht="19.5" customHeight="1" thickBot="1">
      <c r="A51" s="19">
        <f t="shared" si="0"/>
        <v>12</v>
      </c>
      <c r="B51" s="204" t="s">
        <v>178</v>
      </c>
      <c r="C51" s="56"/>
      <c r="D51" s="51">
        <f t="shared" si="1"/>
        <v>12</v>
      </c>
      <c r="E51" s="204" t="s">
        <v>178</v>
      </c>
      <c r="F51" s="56"/>
      <c r="G51" s="22">
        <f>IF(H51="","",1)</f>
        <v>1</v>
      </c>
      <c r="H51" s="204" t="s">
        <v>178</v>
      </c>
      <c r="I51" s="18"/>
      <c r="J51" s="22">
        <f>IF(K51="","",1)</f>
        <v>1</v>
      </c>
      <c r="K51" s="204" t="s">
        <v>178</v>
      </c>
      <c r="L51" s="32"/>
      <c r="M51" s="22">
        <f>IF(N51="","",1)</f>
        <v>1</v>
      </c>
      <c r="N51" s="204" t="s">
        <v>178</v>
      </c>
      <c r="O51" s="32"/>
      <c r="P51" s="16"/>
      <c r="Q51" s="9"/>
      <c r="R51" s="9"/>
      <c r="S51" s="177"/>
      <c r="T51" s="17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178</v>
      </c>
      <c r="I52" s="18"/>
      <c r="J52" s="22">
        <f>IF(K52="","",J51+1)</f>
        <v>2</v>
      </c>
      <c r="K52" s="204" t="s">
        <v>178</v>
      </c>
      <c r="L52" s="32"/>
      <c r="M52" s="22">
        <f>IF(N52="","",M51+1)</f>
        <v>2</v>
      </c>
      <c r="N52" s="204" t="s">
        <v>178</v>
      </c>
      <c r="O52" s="32"/>
      <c r="P52" s="16"/>
      <c r="Q52" s="9"/>
      <c r="R52" s="9"/>
      <c r="S52" s="177"/>
      <c r="T52" s="17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7"/>
      <c r="V58" s="7"/>
    </row>
    <row r="59" spans="1:22" ht="19.5" customHeight="1" thickBot="1">
      <c r="A59" s="22">
        <f>IF(B59="","",1)</f>
        <v>1</v>
      </c>
      <c r="B59" s="204" t="s">
        <v>178</v>
      </c>
      <c r="C59" s="18"/>
      <c r="D59" s="22">
        <f>IF(E59="","",1)</f>
        <v>1</v>
      </c>
      <c r="E59" s="204" t="s">
        <v>178</v>
      </c>
      <c r="F59" s="32"/>
      <c r="G59" s="22">
        <f>IF(H59="","",1)</f>
        <v>1</v>
      </c>
      <c r="H59" s="204" t="s">
        <v>178</v>
      </c>
      <c r="I59" s="32"/>
      <c r="J59" s="22">
        <f>IF(K59="","",1)</f>
        <v>1</v>
      </c>
      <c r="K59" s="204" t="s">
        <v>178</v>
      </c>
      <c r="L59" s="32"/>
      <c r="M59" s="22">
        <f>IF(N59="","",1)</f>
        <v>1</v>
      </c>
      <c r="N59" s="204" t="s">
        <v>178</v>
      </c>
      <c r="O59" s="18"/>
      <c r="P59" s="16"/>
      <c r="Q59" s="9"/>
      <c r="R59" s="9"/>
      <c r="S59" s="177"/>
      <c r="T59" s="177"/>
      <c r="U59" s="7"/>
      <c r="V59" s="7"/>
    </row>
    <row r="60" spans="1:22" ht="19.5" customHeight="1" thickBot="1">
      <c r="A60" s="22">
        <f>IF(B60="","",A59+1)</f>
        <v>2</v>
      </c>
      <c r="B60" s="204" t="s">
        <v>178</v>
      </c>
      <c r="C60" s="18"/>
      <c r="D60" s="22">
        <f>IF(E60="","",D59+1)</f>
        <v>2</v>
      </c>
      <c r="E60" s="204" t="s">
        <v>178</v>
      </c>
      <c r="F60" s="32"/>
      <c r="G60" s="22">
        <f>IF(H60="","",G59+1)</f>
        <v>2</v>
      </c>
      <c r="H60" s="204" t="s">
        <v>178</v>
      </c>
      <c r="I60" s="32"/>
      <c r="J60" s="22">
        <f>IF(K60="","",J59+1)</f>
        <v>2</v>
      </c>
      <c r="K60" s="204" t="s">
        <v>178</v>
      </c>
      <c r="L60" s="32"/>
      <c r="M60" s="22">
        <f>IF(N60="","",M59+1)</f>
        <v>2</v>
      </c>
      <c r="N60" s="204" t="s">
        <v>178</v>
      </c>
      <c r="O60" s="18"/>
      <c r="P60" s="16"/>
      <c r="Q60" s="9"/>
      <c r="R60" s="9"/>
      <c r="S60" s="177"/>
      <c r="T60" s="17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7"/>
      <c r="V63" s="7"/>
    </row>
    <row r="64" spans="1:22" ht="19.5" customHeight="1" thickBot="1">
      <c r="A64" s="22">
        <f>IF(B64="","",1)</f>
        <v>1</v>
      </c>
      <c r="B64" s="204" t="s">
        <v>178</v>
      </c>
      <c r="C64" s="18"/>
      <c r="D64" s="22">
        <f>IF(E64="","",1)</f>
        <v>1</v>
      </c>
      <c r="E64" s="204" t="s">
        <v>178</v>
      </c>
      <c r="F64" s="32"/>
      <c r="G64" s="22">
        <f>IF(H64="","",1)</f>
        <v>1</v>
      </c>
      <c r="H64" s="204" t="s">
        <v>178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7"/>
      <c r="V64" s="7"/>
    </row>
    <row r="65" spans="1:22" ht="19.5" customHeight="1" thickBot="1">
      <c r="A65" s="22">
        <f>IF(B65="","",A64+1)</f>
        <v>2</v>
      </c>
      <c r="B65" s="204" t="s">
        <v>178</v>
      </c>
      <c r="C65" s="18"/>
      <c r="D65" s="22">
        <f>IF(E65="","",D64+1)</f>
        <v>2</v>
      </c>
      <c r="E65" s="204" t="s">
        <v>178</v>
      </c>
      <c r="F65" s="32"/>
      <c r="G65" s="22">
        <f>IF(H65="","",G64+1)</f>
        <v>2</v>
      </c>
      <c r="H65" s="204" t="s">
        <v>178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7"/>
      <c r="V89" s="7"/>
    </row>
    <row r="90" spans="1:22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7"/>
      <c r="V90" s="7"/>
    </row>
    <row r="91" spans="1:22" ht="12.75">
      <c r="A91" s="19">
        <f>IF(B91="","",A90+1)</f>
      </c>
      <c r="B91" s="5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199"/>
      <c r="N91" s="197"/>
      <c r="O91" s="16"/>
      <c r="P91" s="16"/>
      <c r="Q91" s="177"/>
      <c r="R91" s="177"/>
      <c r="S91" s="177"/>
      <c r="T91" s="17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E64:E65 H64:H65 B64:B65 N59:N60 K59:K60 H59:H60 E59:E60 B59:B60 N51:N52 K51:K52 H51:H52 N40:N43 K40:K45 H40:H47 E40:E51 B40:B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17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17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17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17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17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177"/>
      <c r="V6" s="7"/>
    </row>
    <row r="7" spans="1:22" ht="12.75">
      <c r="A7" s="15" t="s">
        <v>630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17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17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17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17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177"/>
      <c r="V11" s="7"/>
    </row>
    <row r="12" spans="1:22" ht="12.75">
      <c r="A12" s="434" t="s">
        <v>626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17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17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17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17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17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17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17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#3'!E17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17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17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17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17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177"/>
      <c r="V23" s="7"/>
    </row>
    <row r="24" spans="1:22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17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177"/>
      <c r="V25" s="7"/>
    </row>
    <row r="26" spans="1:22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719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17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177"/>
      <c r="V27" s="7"/>
    </row>
    <row r="28" spans="1:22" ht="19.5" customHeight="1">
      <c r="A28" s="21"/>
      <c r="B28" s="77"/>
      <c r="C28" s="212" t="s">
        <v>152</v>
      </c>
      <c r="D28" s="189">
        <f>+'Est Anch Move #3'!C27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17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17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177"/>
      <c r="V30" s="7"/>
    </row>
    <row r="31" spans="1:22" ht="19.5" customHeight="1">
      <c r="A31" s="19"/>
      <c r="B31" s="322"/>
      <c r="C31" s="108" t="s">
        <v>179</v>
      </c>
      <c r="D31" s="87">
        <f>+'Est Anch Move #3'!I27</f>
        <v>0</v>
      </c>
      <c r="E31" s="193">
        <f>+'Est Anch Move #3'!F29/1000000</f>
        <v>0</v>
      </c>
      <c r="F31" s="194" t="e">
        <f>+Forces!E55</f>
        <v>#DIV/0!</v>
      </c>
      <c r="G31" s="310" t="e">
        <f>IF($N$28="Net",Elongations!$G78,Elongations!$B78)</f>
        <v>#DIV/0!</v>
      </c>
      <c r="H31" s="310" t="e">
        <f>IF($N$28="Net",Elongations!$H78,Elongations!$C78)</f>
        <v>#DIV/0!</v>
      </c>
      <c r="I31" s="390" t="e">
        <f>IF($N$28="Net",Elongations!$I78,Elongations!$D78)</f>
        <v>#DIV/0!</v>
      </c>
      <c r="J31" s="392" t="e">
        <f>IF($N$28="Net",Elongations!$J78,Elongations!$E78)</f>
        <v>#DIV/0!</v>
      </c>
      <c r="K31" s="325" t="e">
        <f>IF($N$28="Net",Elongations!$K78,Elongations!$F78)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17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17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17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17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17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17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17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17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177"/>
      <c r="V39" s="7"/>
    </row>
    <row r="40" spans="1:22" ht="19.5" customHeight="1" thickBot="1">
      <c r="A40" s="19">
        <f>IF(B40="","",1)</f>
        <v>1</v>
      </c>
      <c r="B40" s="204" t="s">
        <v>179</v>
      </c>
      <c r="C40" s="18"/>
      <c r="D40" s="51">
        <f>IF(E40="","",1)</f>
        <v>1</v>
      </c>
      <c r="E40" s="204" t="s">
        <v>179</v>
      </c>
      <c r="F40" s="18"/>
      <c r="G40" s="22">
        <f>IF(H40="","",1)</f>
        <v>1</v>
      </c>
      <c r="H40" s="204" t="s">
        <v>179</v>
      </c>
      <c r="I40" s="18"/>
      <c r="J40" s="22">
        <f>IF(K40="","",1)</f>
        <v>1</v>
      </c>
      <c r="K40" s="204" t="s">
        <v>179</v>
      </c>
      <c r="L40" s="32"/>
      <c r="M40" s="22">
        <f>IF(N40="","",1)</f>
        <v>1</v>
      </c>
      <c r="N40" s="204" t="s">
        <v>179</v>
      </c>
      <c r="O40" s="32"/>
      <c r="P40" s="16"/>
      <c r="Q40" s="9"/>
      <c r="R40" s="9"/>
      <c r="S40" s="177"/>
      <c r="T40" s="177"/>
      <c r="U40" s="177"/>
      <c r="V40" s="7"/>
    </row>
    <row r="41" spans="1:22" ht="19.5" customHeight="1" thickBot="1">
      <c r="A41" s="19">
        <f aca="true" t="shared" si="0" ref="A41:A51">IF(B41="","",A40+1)</f>
        <v>2</v>
      </c>
      <c r="B41" s="204" t="s">
        <v>179</v>
      </c>
      <c r="C41" s="18"/>
      <c r="D41" s="51">
        <f aca="true" t="shared" si="1" ref="D41:D51">IF(E41="","",D40+1)</f>
        <v>2</v>
      </c>
      <c r="E41" s="204" t="s">
        <v>179</v>
      </c>
      <c r="F41" s="18"/>
      <c r="G41" s="22">
        <f aca="true" t="shared" si="2" ref="G41:G47">IF(H41="","",G40+1)</f>
        <v>2</v>
      </c>
      <c r="H41" s="204" t="s">
        <v>179</v>
      </c>
      <c r="I41" s="18"/>
      <c r="J41" s="22">
        <f>IF(K41="","",J40+1)</f>
        <v>2</v>
      </c>
      <c r="K41" s="204" t="s">
        <v>179</v>
      </c>
      <c r="L41" s="32"/>
      <c r="M41" s="22">
        <f>IF(N41="","",M40+1)</f>
        <v>2</v>
      </c>
      <c r="N41" s="204" t="s">
        <v>179</v>
      </c>
      <c r="O41" s="32"/>
      <c r="P41" s="16"/>
      <c r="Q41" s="9"/>
      <c r="R41" s="9"/>
      <c r="S41" s="177"/>
      <c r="T41" s="177"/>
      <c r="U41" s="177"/>
      <c r="V41" s="7"/>
    </row>
    <row r="42" spans="1:22" ht="19.5" customHeight="1" thickBot="1">
      <c r="A42" s="19">
        <f t="shared" si="0"/>
        <v>3</v>
      </c>
      <c r="B42" s="204" t="s">
        <v>179</v>
      </c>
      <c r="C42" s="18"/>
      <c r="D42" s="51">
        <f t="shared" si="1"/>
        <v>3</v>
      </c>
      <c r="E42" s="204" t="s">
        <v>179</v>
      </c>
      <c r="F42" s="18"/>
      <c r="G42" s="22">
        <f t="shared" si="2"/>
        <v>3</v>
      </c>
      <c r="H42" s="204" t="s">
        <v>179</v>
      </c>
      <c r="I42" s="18"/>
      <c r="J42" s="22">
        <f>IF(K42="","",J41+1)</f>
        <v>3</v>
      </c>
      <c r="K42" s="204" t="s">
        <v>179</v>
      </c>
      <c r="L42" s="32"/>
      <c r="M42" s="22">
        <f>IF(N42="","",M41+1)</f>
        <v>3</v>
      </c>
      <c r="N42" s="204" t="s">
        <v>179</v>
      </c>
      <c r="O42" s="32"/>
      <c r="P42" s="16"/>
      <c r="Q42" s="9"/>
      <c r="R42" s="9"/>
      <c r="S42" s="177"/>
      <c r="T42" s="177"/>
      <c r="U42" s="177"/>
      <c r="V42" s="7"/>
    </row>
    <row r="43" spans="1:22" ht="19.5" customHeight="1" thickBot="1">
      <c r="A43" s="19">
        <f t="shared" si="0"/>
        <v>4</v>
      </c>
      <c r="B43" s="204" t="s">
        <v>179</v>
      </c>
      <c r="C43" s="18"/>
      <c r="D43" s="51">
        <f t="shared" si="1"/>
        <v>4</v>
      </c>
      <c r="E43" s="204" t="s">
        <v>179</v>
      </c>
      <c r="F43" s="18"/>
      <c r="G43" s="22">
        <f t="shared" si="2"/>
        <v>4</v>
      </c>
      <c r="H43" s="204" t="s">
        <v>179</v>
      </c>
      <c r="I43" s="18"/>
      <c r="J43" s="22">
        <f>IF(K43="","",J42+1)</f>
        <v>4</v>
      </c>
      <c r="K43" s="204" t="s">
        <v>179</v>
      </c>
      <c r="L43" s="32"/>
      <c r="M43" s="22">
        <f>IF(N43="","",M42+1)</f>
        <v>4</v>
      </c>
      <c r="N43" s="204" t="s">
        <v>179</v>
      </c>
      <c r="O43" s="32"/>
      <c r="P43" s="16"/>
      <c r="Q43" s="9"/>
      <c r="R43" s="9"/>
      <c r="S43" s="177"/>
      <c r="T43" s="177"/>
      <c r="U43" s="177"/>
      <c r="V43" s="7"/>
    </row>
    <row r="44" spans="1:22" ht="19.5" customHeight="1" thickBot="1">
      <c r="A44" s="19">
        <f t="shared" si="0"/>
        <v>5</v>
      </c>
      <c r="B44" s="204" t="s">
        <v>179</v>
      </c>
      <c r="C44" s="18"/>
      <c r="D44" s="51">
        <f t="shared" si="1"/>
        <v>5</v>
      </c>
      <c r="E44" s="204" t="s">
        <v>179</v>
      </c>
      <c r="F44" s="18"/>
      <c r="G44" s="22">
        <f t="shared" si="2"/>
        <v>5</v>
      </c>
      <c r="H44" s="204" t="s">
        <v>179</v>
      </c>
      <c r="I44" s="18"/>
      <c r="J44" s="22">
        <f>IF(K44="","",J43+1)</f>
        <v>5</v>
      </c>
      <c r="K44" s="204" t="s">
        <v>179</v>
      </c>
      <c r="L44" s="32"/>
      <c r="M44" s="77"/>
      <c r="N44" s="77"/>
      <c r="O44" s="77"/>
      <c r="P44" s="16"/>
      <c r="Q44" s="9"/>
      <c r="R44" s="9"/>
      <c r="S44" s="177"/>
      <c r="T44" s="177"/>
      <c r="U44" s="177"/>
      <c r="V44" s="7"/>
    </row>
    <row r="45" spans="1:22" ht="19.5" customHeight="1" thickBot="1">
      <c r="A45" s="19">
        <f t="shared" si="0"/>
        <v>6</v>
      </c>
      <c r="B45" s="204" t="s">
        <v>179</v>
      </c>
      <c r="C45" s="18"/>
      <c r="D45" s="51">
        <f t="shared" si="1"/>
        <v>6</v>
      </c>
      <c r="E45" s="204" t="s">
        <v>179</v>
      </c>
      <c r="F45" s="18"/>
      <c r="G45" s="22">
        <f t="shared" si="2"/>
        <v>6</v>
      </c>
      <c r="H45" s="204" t="s">
        <v>179</v>
      </c>
      <c r="I45" s="18"/>
      <c r="J45" s="22">
        <f>IF(K45="","",J44+1)</f>
        <v>6</v>
      </c>
      <c r="K45" s="204" t="s">
        <v>179</v>
      </c>
      <c r="L45" s="32"/>
      <c r="M45" s="77"/>
      <c r="N45" s="77"/>
      <c r="O45" s="77"/>
      <c r="P45" s="16"/>
      <c r="Q45" s="9"/>
      <c r="R45" s="9"/>
      <c r="S45" s="177"/>
      <c r="T45" s="177"/>
      <c r="U45" s="177"/>
      <c r="V45" s="7"/>
    </row>
    <row r="46" spans="1:22" ht="19.5" customHeight="1" thickBot="1">
      <c r="A46" s="19">
        <f t="shared" si="0"/>
        <v>7</v>
      </c>
      <c r="B46" s="204" t="s">
        <v>179</v>
      </c>
      <c r="C46" s="18"/>
      <c r="D46" s="51">
        <f t="shared" si="1"/>
        <v>7</v>
      </c>
      <c r="E46" s="204" t="s">
        <v>179</v>
      </c>
      <c r="F46" s="18"/>
      <c r="G46" s="22">
        <f t="shared" si="2"/>
        <v>7</v>
      </c>
      <c r="H46" s="204" t="s">
        <v>179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177"/>
      <c r="V46" s="7"/>
    </row>
    <row r="47" spans="1:22" ht="19.5" customHeight="1" thickBot="1">
      <c r="A47" s="19">
        <f t="shared" si="0"/>
        <v>8</v>
      </c>
      <c r="B47" s="204" t="s">
        <v>179</v>
      </c>
      <c r="C47" s="18"/>
      <c r="D47" s="51">
        <f t="shared" si="1"/>
        <v>8</v>
      </c>
      <c r="E47" s="204" t="s">
        <v>179</v>
      </c>
      <c r="F47" s="18"/>
      <c r="G47" s="22">
        <f t="shared" si="2"/>
        <v>8</v>
      </c>
      <c r="H47" s="204" t="s">
        <v>179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177"/>
      <c r="V47" s="7"/>
    </row>
    <row r="48" spans="1:22" ht="19.5" customHeight="1" thickBot="1">
      <c r="A48" s="19">
        <f t="shared" si="0"/>
        <v>9</v>
      </c>
      <c r="B48" s="204" t="s">
        <v>179</v>
      </c>
      <c r="C48" s="18"/>
      <c r="D48" s="51">
        <f t="shared" si="1"/>
        <v>9</v>
      </c>
      <c r="E48" s="204" t="s">
        <v>179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177"/>
      <c r="V48" s="7"/>
    </row>
    <row r="49" spans="1:22" ht="19.5" customHeight="1" thickBot="1">
      <c r="A49" s="19">
        <f t="shared" si="0"/>
        <v>10</v>
      </c>
      <c r="B49" s="204" t="s">
        <v>179</v>
      </c>
      <c r="C49" s="18"/>
      <c r="D49" s="51">
        <f t="shared" si="1"/>
        <v>10</v>
      </c>
      <c r="E49" s="204" t="s">
        <v>179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177"/>
      <c r="V49" s="7"/>
    </row>
    <row r="50" spans="1:22" ht="19.5" customHeight="1" thickBot="1">
      <c r="A50" s="19">
        <f t="shared" si="0"/>
        <v>11</v>
      </c>
      <c r="B50" s="204" t="s">
        <v>179</v>
      </c>
      <c r="C50" s="18"/>
      <c r="D50" s="51">
        <f t="shared" si="1"/>
        <v>11</v>
      </c>
      <c r="E50" s="204" t="s">
        <v>179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177"/>
      <c r="V50" s="7"/>
    </row>
    <row r="51" spans="1:22" ht="19.5" customHeight="1" thickBot="1">
      <c r="A51" s="19">
        <f t="shared" si="0"/>
        <v>12</v>
      </c>
      <c r="B51" s="204" t="s">
        <v>179</v>
      </c>
      <c r="C51" s="56"/>
      <c r="D51" s="51">
        <f t="shared" si="1"/>
        <v>12</v>
      </c>
      <c r="E51" s="204" t="s">
        <v>179</v>
      </c>
      <c r="F51" s="56"/>
      <c r="G51" s="22">
        <f>IF(H51="","",1)</f>
        <v>1</v>
      </c>
      <c r="H51" s="204" t="s">
        <v>179</v>
      </c>
      <c r="I51" s="18"/>
      <c r="J51" s="22">
        <f>IF(K51="","",1)</f>
        <v>1</v>
      </c>
      <c r="K51" s="204" t="s">
        <v>179</v>
      </c>
      <c r="L51" s="32"/>
      <c r="M51" s="22">
        <f>IF(N51="","",1)</f>
        <v>1</v>
      </c>
      <c r="N51" s="204" t="s">
        <v>179</v>
      </c>
      <c r="O51" s="32"/>
      <c r="P51" s="16"/>
      <c r="Q51" s="9"/>
      <c r="R51" s="9"/>
      <c r="S51" s="177"/>
      <c r="T51" s="177"/>
      <c r="U51" s="17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179</v>
      </c>
      <c r="I52" s="18"/>
      <c r="J52" s="22">
        <f>IF(K52="","",J51+1)</f>
        <v>2</v>
      </c>
      <c r="K52" s="204" t="s">
        <v>179</v>
      </c>
      <c r="L52" s="32"/>
      <c r="M52" s="22">
        <f>IF(N52="","",M51+1)</f>
        <v>2</v>
      </c>
      <c r="N52" s="204" t="s">
        <v>179</v>
      </c>
      <c r="O52" s="32"/>
      <c r="P52" s="16"/>
      <c r="Q52" s="9"/>
      <c r="R52" s="9"/>
      <c r="S52" s="177"/>
      <c r="T52" s="177"/>
      <c r="U52" s="17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17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17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17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17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17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177"/>
      <c r="V58" s="7"/>
    </row>
    <row r="59" spans="1:22" ht="19.5" customHeight="1" thickBot="1">
      <c r="A59" s="22">
        <f>IF(B59="","",1)</f>
        <v>1</v>
      </c>
      <c r="B59" s="204" t="s">
        <v>179</v>
      </c>
      <c r="C59" s="18"/>
      <c r="D59" s="22">
        <f>IF(E59="","",1)</f>
        <v>1</v>
      </c>
      <c r="E59" s="204" t="s">
        <v>179</v>
      </c>
      <c r="F59" s="32"/>
      <c r="G59" s="22">
        <f>IF(H59="","",1)</f>
        <v>1</v>
      </c>
      <c r="H59" s="204" t="s">
        <v>179</v>
      </c>
      <c r="I59" s="32"/>
      <c r="J59" s="22">
        <f>IF(K59="","",1)</f>
        <v>1</v>
      </c>
      <c r="K59" s="204" t="s">
        <v>179</v>
      </c>
      <c r="L59" s="32"/>
      <c r="M59" s="22">
        <f>IF(N59="","",1)</f>
        <v>1</v>
      </c>
      <c r="N59" s="204" t="s">
        <v>179</v>
      </c>
      <c r="O59" s="18"/>
      <c r="P59" s="16"/>
      <c r="Q59" s="9"/>
      <c r="R59" s="9"/>
      <c r="S59" s="177"/>
      <c r="T59" s="177"/>
      <c r="U59" s="177"/>
      <c r="V59" s="7"/>
    </row>
    <row r="60" spans="1:22" ht="19.5" customHeight="1" thickBot="1">
      <c r="A60" s="22">
        <f>IF(B60="","",A59+1)</f>
        <v>2</v>
      </c>
      <c r="B60" s="204" t="s">
        <v>179</v>
      </c>
      <c r="C60" s="18"/>
      <c r="D60" s="22">
        <f>IF(E60="","",D59+1)</f>
        <v>2</v>
      </c>
      <c r="E60" s="204" t="s">
        <v>179</v>
      </c>
      <c r="F60" s="32"/>
      <c r="G60" s="22">
        <f>IF(H60="","",G59+1)</f>
        <v>2</v>
      </c>
      <c r="H60" s="204" t="s">
        <v>179</v>
      </c>
      <c r="I60" s="32"/>
      <c r="J60" s="22">
        <f>IF(K60="","",J59+1)</f>
        <v>2</v>
      </c>
      <c r="K60" s="204" t="s">
        <v>179</v>
      </c>
      <c r="L60" s="32"/>
      <c r="M60" s="22">
        <f>IF(N60="","",M59+1)</f>
        <v>2</v>
      </c>
      <c r="N60" s="204" t="s">
        <v>179</v>
      </c>
      <c r="O60" s="18"/>
      <c r="P60" s="16"/>
      <c r="Q60" s="9"/>
      <c r="R60" s="9"/>
      <c r="S60" s="177"/>
      <c r="T60" s="177"/>
      <c r="U60" s="17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17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17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177"/>
      <c r="V63" s="7"/>
    </row>
    <row r="64" spans="1:22" ht="19.5" customHeight="1" thickBot="1">
      <c r="A64" s="22">
        <f>IF(B64="","",1)</f>
        <v>1</v>
      </c>
      <c r="B64" s="204" t="s">
        <v>179</v>
      </c>
      <c r="C64" s="18"/>
      <c r="D64" s="22">
        <f>IF(E64="","",1)</f>
        <v>1</v>
      </c>
      <c r="E64" s="204" t="s">
        <v>179</v>
      </c>
      <c r="F64" s="32"/>
      <c r="G64" s="22">
        <f>IF(H64="","",1)</f>
        <v>1</v>
      </c>
      <c r="H64" s="204" t="s">
        <v>179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177"/>
      <c r="V64" s="7"/>
    </row>
    <row r="65" spans="1:22" ht="19.5" customHeight="1" thickBot="1">
      <c r="A65" s="22">
        <f>IF(B65="","",A64+1)</f>
        <v>2</v>
      </c>
      <c r="B65" s="204" t="s">
        <v>179</v>
      </c>
      <c r="C65" s="18"/>
      <c r="D65" s="22">
        <f>IF(E65="","",D64+1)</f>
        <v>2</v>
      </c>
      <c r="E65" s="204" t="s">
        <v>179</v>
      </c>
      <c r="F65" s="32"/>
      <c r="G65" s="22">
        <f>IF(H65="","",G64+1)</f>
        <v>2</v>
      </c>
      <c r="H65" s="204" t="s">
        <v>179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17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17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17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17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17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17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17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17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17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17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17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17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17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17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17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17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17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17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17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17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17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17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17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17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177"/>
      <c r="V89" s="7"/>
    </row>
    <row r="90" spans="1:22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17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64:B65 H64:H65 N59:N60 K59:K60 H59:H60 E59:E60 B59:B60 N51:N52 K51:K52 H51:H52 N40:N43 K40:K45 H40:H47 E40:E51 B40:B51 E64:E65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3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177"/>
      <c r="V1" s="177"/>
      <c r="W1" s="77"/>
    </row>
    <row r="2" spans="1:23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177"/>
      <c r="V2" s="177"/>
      <c r="W2" s="77"/>
    </row>
    <row r="3" spans="1:23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177"/>
      <c r="V3" s="177"/>
      <c r="W3" s="77"/>
    </row>
    <row r="4" spans="1:2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177"/>
      <c r="V4" s="177"/>
      <c r="W4" s="77"/>
    </row>
    <row r="5" spans="1:2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177"/>
      <c r="V5" s="177"/>
      <c r="W5" s="77"/>
    </row>
    <row r="6" spans="1:23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177"/>
      <c r="V6" s="177"/>
      <c r="W6" s="77"/>
    </row>
    <row r="7" spans="1:23" ht="12.75">
      <c r="A7" s="15" t="s">
        <v>703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177"/>
      <c r="V7" s="177"/>
      <c r="W7" s="77"/>
    </row>
    <row r="8" spans="1:23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177"/>
      <c r="V8" s="177"/>
      <c r="W8" s="77"/>
    </row>
    <row r="9" spans="1:23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177"/>
      <c r="V9" s="177"/>
      <c r="W9" s="77"/>
    </row>
    <row r="10" spans="1:23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177"/>
      <c r="V10" s="177"/>
      <c r="W10" s="77"/>
    </row>
    <row r="11" spans="1:23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177"/>
      <c r="V11" s="177"/>
      <c r="W11" s="77"/>
    </row>
    <row r="12" spans="1:23" ht="12.75">
      <c r="A12" s="434" t="s">
        <v>705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177"/>
      <c r="V12" s="177"/>
      <c r="W12" s="77"/>
    </row>
    <row r="13" spans="1:23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177"/>
      <c r="V13" s="177"/>
      <c r="W13" s="77"/>
    </row>
    <row r="14" spans="1:23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177"/>
      <c r="V14" s="177"/>
      <c r="W14" s="77"/>
    </row>
    <row r="15" spans="1:23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177"/>
      <c r="V15" s="177"/>
      <c r="W15" s="77"/>
    </row>
    <row r="16" spans="1:23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177"/>
      <c r="V16" s="177"/>
      <c r="W16" s="77"/>
    </row>
    <row r="17" spans="1:23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177"/>
      <c r="V17" s="177"/>
      <c r="W17" s="77"/>
    </row>
    <row r="18" spans="1:23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177"/>
      <c r="V18" s="177"/>
      <c r="W18" s="77"/>
    </row>
    <row r="19" spans="1:23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#4'!E17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177"/>
      <c r="V19" s="177"/>
      <c r="W19" s="77"/>
    </row>
    <row r="20" spans="1:23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177"/>
      <c r="V20" s="177"/>
      <c r="W20" s="77"/>
    </row>
    <row r="21" spans="1:23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177"/>
      <c r="V21" s="177"/>
      <c r="W21" s="77"/>
    </row>
    <row r="22" spans="1:23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177"/>
      <c r="V22" s="177"/>
      <c r="W22" s="77"/>
    </row>
    <row r="23" spans="1:23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177"/>
      <c r="V23" s="177"/>
      <c r="W23" s="77"/>
    </row>
    <row r="24" spans="1:23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177"/>
      <c r="V24" s="177"/>
      <c r="W24" s="77"/>
    </row>
    <row r="25" spans="1:23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177"/>
      <c r="V25" s="177"/>
      <c r="W25" s="77"/>
    </row>
    <row r="26" spans="1:23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719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177"/>
      <c r="V26" s="177"/>
      <c r="W26" s="77"/>
    </row>
    <row r="27" spans="1:23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177"/>
      <c r="V27" s="177"/>
      <c r="W27" s="77"/>
    </row>
    <row r="28" spans="1:23" ht="19.5" customHeight="1">
      <c r="A28" s="21"/>
      <c r="B28" s="77"/>
      <c r="C28" s="212" t="s">
        <v>152</v>
      </c>
      <c r="D28" s="189">
        <f>+'Est Anch Move #4'!C27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177"/>
      <c r="V28" s="177"/>
      <c r="W28" s="77"/>
    </row>
    <row r="29" spans="1:23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177"/>
      <c r="V29" s="177"/>
      <c r="W29" s="77"/>
    </row>
    <row r="30" spans="1:23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177"/>
      <c r="V30" s="177"/>
      <c r="W30" s="77"/>
    </row>
    <row r="31" spans="1:23" ht="19.5" customHeight="1">
      <c r="A31" s="19"/>
      <c r="B31" s="322"/>
      <c r="C31" s="154" t="s">
        <v>692</v>
      </c>
      <c r="D31" s="87">
        <f>+'Est Anch Move #4'!I27</f>
        <v>0</v>
      </c>
      <c r="E31" s="193">
        <f>+'Est Anch Move #4'!F29/1000000</f>
        <v>0</v>
      </c>
      <c r="F31" s="194" t="e">
        <f>+Forces!E56</f>
        <v>#DIV/0!</v>
      </c>
      <c r="G31" s="310" t="e">
        <f>IF($N$28="Net",Elongations!$G79,Elongations!$B79)</f>
        <v>#DIV/0!</v>
      </c>
      <c r="H31" s="310" t="e">
        <f>IF($N$28="Net",Elongations!$H79,Elongations!$C79)</f>
        <v>#DIV/0!</v>
      </c>
      <c r="I31" s="390" t="e">
        <f>IF($N$28="Net",Elongations!$I79,Elongations!$D79)</f>
        <v>#DIV/0!</v>
      </c>
      <c r="J31" s="392" t="e">
        <f>IF($N$28="Net",Elongations!$J79,Elongations!$E79)</f>
        <v>#DIV/0!</v>
      </c>
      <c r="K31" s="325" t="e">
        <f>IF($N$28="Net",Elongations!$K79,Elongations!$F79)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177"/>
      <c r="V31" s="177"/>
      <c r="W31" s="77"/>
    </row>
    <row r="32" spans="1:23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177"/>
      <c r="V32" s="177"/>
      <c r="W32" s="77"/>
    </row>
    <row r="33" spans="1:23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177"/>
      <c r="V33" s="177"/>
      <c r="W33" s="77"/>
    </row>
    <row r="34" spans="1:23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177"/>
      <c r="V34" s="177"/>
      <c r="W34" s="77"/>
    </row>
    <row r="35" spans="1:23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177"/>
      <c r="V35" s="177"/>
      <c r="W35" s="77"/>
    </row>
    <row r="36" spans="1:23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177"/>
      <c r="V36" s="177"/>
      <c r="W36" s="77"/>
    </row>
    <row r="37" spans="1:23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177"/>
      <c r="V37" s="177"/>
      <c r="W37" s="77"/>
    </row>
    <row r="38" spans="1:23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177"/>
      <c r="V38" s="177"/>
      <c r="W38" s="77"/>
    </row>
    <row r="39" spans="1:23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177"/>
      <c r="V39" s="177"/>
      <c r="W39" s="77"/>
    </row>
    <row r="40" spans="1:23" ht="19.5" customHeight="1" thickBot="1">
      <c r="A40" s="19">
        <f>IF(B40="","",1)</f>
        <v>1</v>
      </c>
      <c r="B40" s="204" t="s">
        <v>692</v>
      </c>
      <c r="C40" s="18"/>
      <c r="D40" s="51">
        <f>IF(E40="","",1)</f>
        <v>1</v>
      </c>
      <c r="E40" s="204" t="s">
        <v>692</v>
      </c>
      <c r="F40" s="18"/>
      <c r="G40" s="22">
        <f>IF(H40="","",1)</f>
        <v>1</v>
      </c>
      <c r="H40" s="204" t="s">
        <v>692</v>
      </c>
      <c r="I40" s="18"/>
      <c r="J40" s="22">
        <f>IF(K40="","",1)</f>
        <v>1</v>
      </c>
      <c r="K40" s="204" t="s">
        <v>692</v>
      </c>
      <c r="L40" s="32"/>
      <c r="M40" s="22">
        <f>IF(N40="","",1)</f>
        <v>1</v>
      </c>
      <c r="N40" s="204" t="s">
        <v>692</v>
      </c>
      <c r="O40" s="32"/>
      <c r="P40" s="16"/>
      <c r="Q40" s="9"/>
      <c r="R40" s="9"/>
      <c r="S40" s="177"/>
      <c r="T40" s="177"/>
      <c r="U40" s="177"/>
      <c r="V40" s="177"/>
      <c r="W40" s="77"/>
    </row>
    <row r="41" spans="1:23" ht="19.5" customHeight="1" thickBot="1">
      <c r="A41" s="19">
        <f aca="true" t="shared" si="0" ref="A41:A51">IF(B41="","",A40+1)</f>
        <v>2</v>
      </c>
      <c r="B41" s="204" t="s">
        <v>692</v>
      </c>
      <c r="C41" s="18"/>
      <c r="D41" s="51">
        <f aca="true" t="shared" si="1" ref="D41:D51">IF(E41="","",D40+1)</f>
        <v>2</v>
      </c>
      <c r="E41" s="204" t="s">
        <v>692</v>
      </c>
      <c r="F41" s="18"/>
      <c r="G41" s="22">
        <f aca="true" t="shared" si="2" ref="G41:G47">IF(H41="","",G40+1)</f>
        <v>2</v>
      </c>
      <c r="H41" s="204" t="s">
        <v>692</v>
      </c>
      <c r="I41" s="18"/>
      <c r="J41" s="22">
        <f>IF(K41="","",J40+1)</f>
        <v>2</v>
      </c>
      <c r="K41" s="204" t="s">
        <v>692</v>
      </c>
      <c r="L41" s="32"/>
      <c r="M41" s="22">
        <f>IF(N41="","",M40+1)</f>
        <v>2</v>
      </c>
      <c r="N41" s="204" t="s">
        <v>692</v>
      </c>
      <c r="O41" s="32"/>
      <c r="P41" s="16"/>
      <c r="Q41" s="9"/>
      <c r="R41" s="9"/>
      <c r="S41" s="177"/>
      <c r="T41" s="177"/>
      <c r="U41" s="177"/>
      <c r="V41" s="177"/>
      <c r="W41" s="77"/>
    </row>
    <row r="42" spans="1:23" ht="19.5" customHeight="1" thickBot="1">
      <c r="A42" s="19">
        <f t="shared" si="0"/>
        <v>3</v>
      </c>
      <c r="B42" s="204" t="s">
        <v>692</v>
      </c>
      <c r="C42" s="18"/>
      <c r="D42" s="51">
        <f t="shared" si="1"/>
        <v>3</v>
      </c>
      <c r="E42" s="204" t="s">
        <v>692</v>
      </c>
      <c r="F42" s="18"/>
      <c r="G42" s="22">
        <f t="shared" si="2"/>
        <v>3</v>
      </c>
      <c r="H42" s="204" t="s">
        <v>692</v>
      </c>
      <c r="I42" s="18"/>
      <c r="J42" s="22">
        <f>IF(K42="","",J41+1)</f>
        <v>3</v>
      </c>
      <c r="K42" s="204" t="s">
        <v>692</v>
      </c>
      <c r="L42" s="32"/>
      <c r="M42" s="22">
        <f>IF(N42="","",M41+1)</f>
        <v>3</v>
      </c>
      <c r="N42" s="204" t="s">
        <v>692</v>
      </c>
      <c r="O42" s="32"/>
      <c r="P42" s="16"/>
      <c r="Q42" s="9"/>
      <c r="R42" s="9"/>
      <c r="S42" s="177"/>
      <c r="T42" s="177"/>
      <c r="U42" s="177"/>
      <c r="V42" s="177"/>
      <c r="W42" s="77"/>
    </row>
    <row r="43" spans="1:23" ht="19.5" customHeight="1" thickBot="1">
      <c r="A43" s="19">
        <f t="shared" si="0"/>
        <v>4</v>
      </c>
      <c r="B43" s="204" t="s">
        <v>692</v>
      </c>
      <c r="C43" s="18"/>
      <c r="D43" s="51">
        <f t="shared" si="1"/>
        <v>4</v>
      </c>
      <c r="E43" s="204" t="s">
        <v>692</v>
      </c>
      <c r="F43" s="18"/>
      <c r="G43" s="22">
        <f t="shared" si="2"/>
        <v>4</v>
      </c>
      <c r="H43" s="204" t="s">
        <v>692</v>
      </c>
      <c r="I43" s="18"/>
      <c r="J43" s="22">
        <f>IF(K43="","",J42+1)</f>
        <v>4</v>
      </c>
      <c r="K43" s="204" t="s">
        <v>692</v>
      </c>
      <c r="L43" s="32"/>
      <c r="M43" s="22">
        <f>IF(N43="","",M42+1)</f>
        <v>4</v>
      </c>
      <c r="N43" s="204" t="s">
        <v>692</v>
      </c>
      <c r="O43" s="32"/>
      <c r="P43" s="16"/>
      <c r="Q43" s="9"/>
      <c r="R43" s="9"/>
      <c r="S43" s="177"/>
      <c r="T43" s="177"/>
      <c r="U43" s="177"/>
      <c r="V43" s="177"/>
      <c r="W43" s="77"/>
    </row>
    <row r="44" spans="1:23" ht="19.5" customHeight="1" thickBot="1">
      <c r="A44" s="19">
        <f t="shared" si="0"/>
        <v>5</v>
      </c>
      <c r="B44" s="204" t="s">
        <v>692</v>
      </c>
      <c r="C44" s="18"/>
      <c r="D44" s="51">
        <f t="shared" si="1"/>
        <v>5</v>
      </c>
      <c r="E44" s="204" t="s">
        <v>692</v>
      </c>
      <c r="F44" s="18"/>
      <c r="G44" s="22">
        <f t="shared" si="2"/>
        <v>5</v>
      </c>
      <c r="H44" s="204" t="s">
        <v>692</v>
      </c>
      <c r="I44" s="18"/>
      <c r="J44" s="22">
        <f>IF(K44="","",J43+1)</f>
        <v>5</v>
      </c>
      <c r="K44" s="204" t="s">
        <v>692</v>
      </c>
      <c r="L44" s="32"/>
      <c r="M44" s="77"/>
      <c r="N44" s="77"/>
      <c r="O44" s="77"/>
      <c r="P44" s="16"/>
      <c r="Q44" s="9"/>
      <c r="R44" s="9"/>
      <c r="S44" s="177"/>
      <c r="T44" s="177"/>
      <c r="U44" s="177"/>
      <c r="V44" s="177"/>
      <c r="W44" s="77"/>
    </row>
    <row r="45" spans="1:23" ht="19.5" customHeight="1" thickBot="1">
      <c r="A45" s="19">
        <f t="shared" si="0"/>
        <v>6</v>
      </c>
      <c r="B45" s="204" t="s">
        <v>692</v>
      </c>
      <c r="C45" s="18"/>
      <c r="D45" s="51">
        <f t="shared" si="1"/>
        <v>6</v>
      </c>
      <c r="E45" s="204" t="s">
        <v>692</v>
      </c>
      <c r="F45" s="18"/>
      <c r="G45" s="22">
        <f t="shared" si="2"/>
        <v>6</v>
      </c>
      <c r="H45" s="204" t="s">
        <v>692</v>
      </c>
      <c r="I45" s="18"/>
      <c r="J45" s="22">
        <f>IF(K45="","",J44+1)</f>
        <v>6</v>
      </c>
      <c r="K45" s="204" t="s">
        <v>692</v>
      </c>
      <c r="L45" s="32"/>
      <c r="M45" s="77"/>
      <c r="N45" s="77"/>
      <c r="O45" s="77"/>
      <c r="P45" s="16"/>
      <c r="Q45" s="9"/>
      <c r="R45" s="9"/>
      <c r="S45" s="177"/>
      <c r="T45" s="177"/>
      <c r="U45" s="177"/>
      <c r="V45" s="177"/>
      <c r="W45" s="77"/>
    </row>
    <row r="46" spans="1:23" ht="19.5" customHeight="1" thickBot="1">
      <c r="A46" s="19">
        <f t="shared" si="0"/>
        <v>7</v>
      </c>
      <c r="B46" s="204" t="s">
        <v>692</v>
      </c>
      <c r="C46" s="18"/>
      <c r="D46" s="51">
        <f t="shared" si="1"/>
        <v>7</v>
      </c>
      <c r="E46" s="204" t="s">
        <v>692</v>
      </c>
      <c r="F46" s="18"/>
      <c r="G46" s="22">
        <f t="shared" si="2"/>
        <v>7</v>
      </c>
      <c r="H46" s="204" t="s">
        <v>692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177"/>
      <c r="V46" s="177"/>
      <c r="W46" s="77"/>
    </row>
    <row r="47" spans="1:23" ht="19.5" customHeight="1" thickBot="1">
      <c r="A47" s="19">
        <f t="shared" si="0"/>
        <v>8</v>
      </c>
      <c r="B47" s="204" t="s">
        <v>692</v>
      </c>
      <c r="C47" s="18"/>
      <c r="D47" s="51">
        <f t="shared" si="1"/>
        <v>8</v>
      </c>
      <c r="E47" s="204" t="s">
        <v>692</v>
      </c>
      <c r="F47" s="18"/>
      <c r="G47" s="22">
        <f t="shared" si="2"/>
        <v>8</v>
      </c>
      <c r="H47" s="204" t="s">
        <v>692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177"/>
      <c r="V47" s="177"/>
      <c r="W47" s="77"/>
    </row>
    <row r="48" spans="1:23" ht="19.5" customHeight="1" thickBot="1">
      <c r="A48" s="19">
        <f t="shared" si="0"/>
        <v>9</v>
      </c>
      <c r="B48" s="204" t="s">
        <v>692</v>
      </c>
      <c r="C48" s="18"/>
      <c r="D48" s="51">
        <f t="shared" si="1"/>
        <v>9</v>
      </c>
      <c r="E48" s="204" t="s">
        <v>692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177"/>
      <c r="V48" s="177"/>
      <c r="W48" s="77"/>
    </row>
    <row r="49" spans="1:23" ht="19.5" customHeight="1" thickBot="1">
      <c r="A49" s="19">
        <f t="shared" si="0"/>
        <v>10</v>
      </c>
      <c r="B49" s="204" t="s">
        <v>692</v>
      </c>
      <c r="C49" s="18"/>
      <c r="D49" s="51">
        <f t="shared" si="1"/>
        <v>10</v>
      </c>
      <c r="E49" s="204" t="s">
        <v>692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177"/>
      <c r="V49" s="177"/>
      <c r="W49" s="77"/>
    </row>
    <row r="50" spans="1:23" ht="19.5" customHeight="1" thickBot="1">
      <c r="A50" s="19">
        <f t="shared" si="0"/>
        <v>11</v>
      </c>
      <c r="B50" s="204" t="s">
        <v>692</v>
      </c>
      <c r="C50" s="18"/>
      <c r="D50" s="51">
        <f t="shared" si="1"/>
        <v>11</v>
      </c>
      <c r="E50" s="204" t="s">
        <v>692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177"/>
      <c r="V50" s="177"/>
      <c r="W50" s="77"/>
    </row>
    <row r="51" spans="1:23" ht="19.5" customHeight="1" thickBot="1">
      <c r="A51" s="19">
        <f t="shared" si="0"/>
        <v>12</v>
      </c>
      <c r="B51" s="204" t="s">
        <v>692</v>
      </c>
      <c r="C51" s="56"/>
      <c r="D51" s="51">
        <f t="shared" si="1"/>
        <v>12</v>
      </c>
      <c r="E51" s="204" t="s">
        <v>692</v>
      </c>
      <c r="F51" s="56"/>
      <c r="G51" s="22">
        <f>IF(H51="","",1)</f>
        <v>1</v>
      </c>
      <c r="H51" s="204" t="s">
        <v>692</v>
      </c>
      <c r="I51" s="18"/>
      <c r="J51" s="22">
        <f>IF(K51="","",1)</f>
        <v>1</v>
      </c>
      <c r="K51" s="204" t="s">
        <v>692</v>
      </c>
      <c r="L51" s="32"/>
      <c r="M51" s="22">
        <f>IF(N51="","",1)</f>
        <v>1</v>
      </c>
      <c r="N51" s="204" t="s">
        <v>692</v>
      </c>
      <c r="O51" s="32"/>
      <c r="P51" s="16"/>
      <c r="Q51" s="9"/>
      <c r="R51" s="9"/>
      <c r="S51" s="177"/>
      <c r="T51" s="177"/>
      <c r="U51" s="177"/>
      <c r="V51" s="177"/>
      <c r="W51" s="77"/>
    </row>
    <row r="52" spans="1:23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692</v>
      </c>
      <c r="I52" s="18"/>
      <c r="J52" s="22">
        <f>IF(K52="","",J51+1)</f>
        <v>2</v>
      </c>
      <c r="K52" s="204" t="s">
        <v>692</v>
      </c>
      <c r="L52" s="32"/>
      <c r="M52" s="22">
        <f>IF(N52="","",M51+1)</f>
        <v>2</v>
      </c>
      <c r="N52" s="204" t="s">
        <v>692</v>
      </c>
      <c r="O52" s="32"/>
      <c r="P52" s="16"/>
      <c r="Q52" s="9"/>
      <c r="R52" s="9"/>
      <c r="S52" s="177"/>
      <c r="T52" s="177"/>
      <c r="U52" s="177"/>
      <c r="V52" s="177"/>
      <c r="W52" s="77"/>
    </row>
    <row r="53" spans="1:23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177"/>
      <c r="V53" s="177"/>
      <c r="W53" s="77"/>
    </row>
    <row r="54" spans="1:23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177"/>
      <c r="V54" s="177"/>
      <c r="W54" s="77"/>
    </row>
    <row r="55" spans="1:23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177"/>
      <c r="V55" s="177"/>
      <c r="W55" s="77"/>
    </row>
    <row r="56" spans="1:23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177"/>
      <c r="V56" s="177"/>
      <c r="W56" s="77"/>
    </row>
    <row r="57" spans="1:23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177"/>
      <c r="V57" s="177"/>
      <c r="W57" s="77"/>
    </row>
    <row r="58" spans="1:23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177"/>
      <c r="V58" s="177"/>
      <c r="W58" s="77"/>
    </row>
    <row r="59" spans="1:23" ht="19.5" customHeight="1" thickBot="1">
      <c r="A59" s="22">
        <f>IF(B59="","",1)</f>
        <v>1</v>
      </c>
      <c r="B59" s="204" t="s">
        <v>692</v>
      </c>
      <c r="C59" s="18"/>
      <c r="D59" s="22">
        <f>IF(E59="","",1)</f>
        <v>1</v>
      </c>
      <c r="E59" s="204" t="s">
        <v>692</v>
      </c>
      <c r="F59" s="32"/>
      <c r="G59" s="22">
        <f>IF(H59="","",1)</f>
        <v>1</v>
      </c>
      <c r="H59" s="204" t="s">
        <v>692</v>
      </c>
      <c r="I59" s="32"/>
      <c r="J59" s="22">
        <f>IF(K59="","",1)</f>
        <v>1</v>
      </c>
      <c r="K59" s="204" t="s">
        <v>692</v>
      </c>
      <c r="L59" s="32"/>
      <c r="M59" s="22">
        <f>IF(N59="","",1)</f>
        <v>1</v>
      </c>
      <c r="N59" s="204" t="s">
        <v>692</v>
      </c>
      <c r="O59" s="18"/>
      <c r="P59" s="16"/>
      <c r="Q59" s="9"/>
      <c r="R59" s="9"/>
      <c r="S59" s="177"/>
      <c r="T59" s="177"/>
      <c r="U59" s="177"/>
      <c r="V59" s="177"/>
      <c r="W59" s="77"/>
    </row>
    <row r="60" spans="1:23" ht="19.5" customHeight="1" thickBot="1">
      <c r="A60" s="22">
        <f>IF(B60="","",A59+1)</f>
        <v>2</v>
      </c>
      <c r="B60" s="204" t="s">
        <v>692</v>
      </c>
      <c r="C60" s="18"/>
      <c r="D60" s="22">
        <f>IF(E60="","",D59+1)</f>
        <v>2</v>
      </c>
      <c r="E60" s="204" t="s">
        <v>692</v>
      </c>
      <c r="F60" s="32"/>
      <c r="G60" s="22">
        <f>IF(H60="","",G59+1)</f>
        <v>2</v>
      </c>
      <c r="H60" s="204" t="s">
        <v>692</v>
      </c>
      <c r="I60" s="32"/>
      <c r="J60" s="22">
        <f>IF(K60="","",J59+1)</f>
        <v>2</v>
      </c>
      <c r="K60" s="204" t="s">
        <v>692</v>
      </c>
      <c r="L60" s="32"/>
      <c r="M60" s="22">
        <f>IF(N60="","",M59+1)</f>
        <v>2</v>
      </c>
      <c r="N60" s="204" t="s">
        <v>692</v>
      </c>
      <c r="O60" s="18"/>
      <c r="P60" s="16"/>
      <c r="Q60" s="9"/>
      <c r="R60" s="9"/>
      <c r="S60" s="177"/>
      <c r="T60" s="177"/>
      <c r="U60" s="177"/>
      <c r="V60" s="177"/>
      <c r="W60" s="77"/>
    </row>
    <row r="61" spans="1:23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177"/>
      <c r="V61" s="177"/>
      <c r="W61" s="77"/>
    </row>
    <row r="62" spans="1:23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177"/>
      <c r="V62" s="177"/>
      <c r="W62" s="77"/>
    </row>
    <row r="63" spans="1:23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177"/>
      <c r="V63" s="177"/>
      <c r="W63" s="77"/>
    </row>
    <row r="64" spans="1:23" ht="19.5" customHeight="1" thickBot="1">
      <c r="A64" s="22">
        <f>IF(B64="","",1)</f>
        <v>1</v>
      </c>
      <c r="B64" s="204" t="s">
        <v>692</v>
      </c>
      <c r="C64" s="18"/>
      <c r="D64" s="22">
        <f>IF(E64="","",1)</f>
        <v>1</v>
      </c>
      <c r="E64" s="204" t="s">
        <v>692</v>
      </c>
      <c r="F64" s="32"/>
      <c r="G64" s="22">
        <f>IF(H64="","",1)</f>
        <v>1</v>
      </c>
      <c r="H64" s="204" t="s">
        <v>692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177"/>
      <c r="V64" s="177"/>
      <c r="W64" s="77"/>
    </row>
    <row r="65" spans="1:23" ht="19.5" customHeight="1" thickBot="1">
      <c r="A65" s="22">
        <f>IF(B65="","",A64+1)</f>
        <v>2</v>
      </c>
      <c r="B65" s="204" t="s">
        <v>692</v>
      </c>
      <c r="C65" s="18"/>
      <c r="D65" s="22">
        <f>IF(E65="","",D64+1)</f>
        <v>2</v>
      </c>
      <c r="E65" s="204" t="s">
        <v>692</v>
      </c>
      <c r="F65" s="32"/>
      <c r="G65" s="22">
        <f>IF(H65="","",G64+1)</f>
        <v>2</v>
      </c>
      <c r="H65" s="204" t="s">
        <v>692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177"/>
      <c r="V65" s="177"/>
      <c r="W65" s="77"/>
    </row>
    <row r="66" spans="1:23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177"/>
      <c r="V66" s="177"/>
      <c r="W66" s="77"/>
    </row>
    <row r="67" spans="1:23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177"/>
      <c r="V67" s="177"/>
      <c r="W67" s="77"/>
    </row>
    <row r="68" spans="1:23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177"/>
      <c r="V68" s="177"/>
      <c r="W68" s="77"/>
    </row>
    <row r="69" spans="1:23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177"/>
      <c r="V69" s="177"/>
      <c r="W69" s="77"/>
    </row>
    <row r="70" spans="1:23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177"/>
      <c r="V70" s="177"/>
      <c r="W70" s="77"/>
    </row>
    <row r="71" spans="1:23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177"/>
      <c r="V71" s="177"/>
      <c r="W71" s="77"/>
    </row>
    <row r="72" spans="1:23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177"/>
      <c r="V72" s="177"/>
      <c r="W72" s="77"/>
    </row>
    <row r="73" spans="1:23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177"/>
      <c r="V73" s="177"/>
      <c r="W73" s="77"/>
    </row>
    <row r="74" spans="1:23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177"/>
      <c r="V74" s="177"/>
      <c r="W74" s="77"/>
    </row>
    <row r="75" spans="1:23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177"/>
      <c r="V75" s="177"/>
      <c r="W75" s="77"/>
    </row>
    <row r="76" spans="1:23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177"/>
      <c r="V76" s="177"/>
      <c r="W76" s="77"/>
    </row>
    <row r="77" spans="1:23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177"/>
      <c r="V77" s="177"/>
      <c r="W77" s="77"/>
    </row>
    <row r="78" spans="1:23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177"/>
      <c r="V78" s="177"/>
      <c r="W78" s="77"/>
    </row>
    <row r="79" spans="1:23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177"/>
      <c r="V79" s="177"/>
      <c r="W79" s="77"/>
    </row>
    <row r="80" spans="1:23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177"/>
      <c r="V80" s="177"/>
      <c r="W80" s="77"/>
    </row>
    <row r="81" spans="1:23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177"/>
      <c r="V81" s="177"/>
      <c r="W81" s="77"/>
    </row>
    <row r="82" spans="1:23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177"/>
      <c r="V82" s="177"/>
      <c r="W82" s="77"/>
    </row>
    <row r="83" spans="1:23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177"/>
      <c r="V83" s="177"/>
      <c r="W83" s="77"/>
    </row>
    <row r="84" spans="1:23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177"/>
      <c r="V84" s="177"/>
      <c r="W84" s="77"/>
    </row>
    <row r="85" spans="1:2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177"/>
      <c r="V85" s="177"/>
      <c r="W85" s="77"/>
    </row>
    <row r="86" spans="1:2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177"/>
      <c r="V86" s="177"/>
      <c r="W86" s="77"/>
    </row>
    <row r="87" spans="1:23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177"/>
      <c r="V87" s="177"/>
      <c r="W87" s="77"/>
    </row>
    <row r="88" spans="1:23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177"/>
      <c r="V88" s="177"/>
      <c r="W88" s="77"/>
    </row>
    <row r="89" spans="1:23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177"/>
      <c r="V89" s="177"/>
      <c r="W89" s="77"/>
    </row>
    <row r="90" spans="1:23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177"/>
      <c r="V90" s="177"/>
      <c r="W90" s="77"/>
    </row>
    <row r="91" spans="1:23" ht="12.75">
      <c r="A91" s="19">
        <f>IF(B91="","",A90+1)</f>
      </c>
      <c r="B91" s="5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199"/>
      <c r="N91" s="197"/>
      <c r="O91" s="16"/>
      <c r="P91" s="16"/>
      <c r="Q91" s="177"/>
      <c r="R91" s="177"/>
      <c r="S91" s="177"/>
      <c r="T91" s="177"/>
      <c r="U91" s="177"/>
      <c r="V91" s="177"/>
      <c r="W91" s="7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N59:N60 H64:H65 K59:K60 H59:H60 E59:E60 B59:B60 N51:N52 K51:K52 H51:H52 N40:N43 K40:K45 H40:H47 E40:E51 B40:B51 E64:E65 B64:B65">
      <formula1>$C$31:$C$32</formula1>
    </dataValidation>
    <dataValidation type="list" allowBlank="1" showInputMessage="1" showErrorMessage="1" sqref="G67 B52 E52">
      <formula1>$D$32:$D$34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Q8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IQ1" t="s">
        <v>17</v>
      </c>
    </row>
    <row r="2" spans="1:15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8"/>
      <c r="IQ6" s="6"/>
    </row>
    <row r="7" spans="1:251" ht="12.75">
      <c r="A7" s="78" t="s">
        <v>631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77"/>
      <c r="M7" s="77"/>
      <c r="N7" s="77"/>
      <c r="O7" s="78"/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77"/>
      <c r="M8" s="77"/>
      <c r="N8" s="77"/>
      <c r="O8" s="77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77"/>
      <c r="M9" s="77"/>
      <c r="N9" s="77"/>
      <c r="O9" s="77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220"/>
      <c r="M10" s="220"/>
      <c r="N10" s="220"/>
      <c r="O10" s="220"/>
      <c r="IQ10" s="6"/>
    </row>
    <row r="11" spans="1:251" ht="19.5" customHeight="1">
      <c r="A11" s="434" t="s">
        <v>729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77"/>
      <c r="M11" s="77"/>
      <c r="N11" s="77"/>
      <c r="O11" s="77"/>
      <c r="IQ11" s="6"/>
    </row>
    <row r="12" spans="1:251" ht="19.5" customHeight="1">
      <c r="A12" s="77"/>
      <c r="B12" s="77"/>
      <c r="C12" s="77"/>
      <c r="D12" s="80" t="s">
        <v>105</v>
      </c>
      <c r="E12" s="289">
        <f>IF('Est Anch Move #1'!E12="","",'Est Anch Move #1'!E12)</f>
      </c>
      <c r="F12" s="289"/>
      <c r="G12" s="338"/>
      <c r="H12" s="77"/>
      <c r="I12" s="77"/>
      <c r="J12" s="82" t="s">
        <v>112</v>
      </c>
      <c r="K12" s="130"/>
      <c r="L12" s="77"/>
      <c r="M12" s="77"/>
      <c r="N12" s="77"/>
      <c r="O12" s="77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158</v>
      </c>
      <c r="E13" s="289">
        <f>IF('Est Anch Move #1'!E13="","",'Est Anch Move #1'!E13)</f>
      </c>
      <c r="F13" s="289"/>
      <c r="G13" s="338"/>
      <c r="H13" s="77"/>
      <c r="I13" s="77"/>
      <c r="J13" s="84" t="s">
        <v>85</v>
      </c>
      <c r="K13" s="85">
        <f ca="1">TODAY()</f>
        <v>41617</v>
      </c>
      <c r="L13" s="77"/>
      <c r="M13" s="77"/>
      <c r="N13" s="77"/>
      <c r="O13" s="77"/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289">
        <f>IF('Est Anch Move #1'!E14="","",'Est Anch Move #1'!E14)</f>
      </c>
      <c r="F14" s="289"/>
      <c r="G14" s="338"/>
      <c r="H14" s="77"/>
      <c r="I14" s="77"/>
      <c r="J14" s="77"/>
      <c r="K14" s="77"/>
      <c r="L14" s="77"/>
      <c r="M14" s="77"/>
      <c r="N14" s="77"/>
      <c r="O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289">
        <f>IF('Est Anch Move #1'!E15="","",'Est Anch Move #1'!E15)</f>
      </c>
      <c r="F15" s="289"/>
      <c r="G15" s="338"/>
      <c r="H15" s="93"/>
      <c r="I15" s="91"/>
      <c r="J15" s="77"/>
      <c r="K15" s="77"/>
      <c r="L15" s="77"/>
      <c r="M15" s="77"/>
      <c r="N15" s="77"/>
      <c r="O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289">
        <f>IF('Est Anch Move #1'!E16="","",'Est Anch Move #1'!E16)</f>
      </c>
      <c r="F16" s="289"/>
      <c r="G16" s="338"/>
      <c r="H16" s="93"/>
      <c r="I16" s="91"/>
      <c r="J16" s="77"/>
      <c r="K16" s="77"/>
      <c r="L16" s="77"/>
      <c r="M16" s="77"/>
      <c r="N16" s="77"/>
      <c r="O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383">
        <f>+'Est Anch Move #1'!E17</f>
        <v>0</v>
      </c>
      <c r="F17" s="383">
        <f>+'Est Anch Move #2'!C27</f>
        <v>0</v>
      </c>
      <c r="G17" s="382">
        <f>+'Est Anch Move #3'!C27</f>
        <v>0</v>
      </c>
      <c r="H17" s="93"/>
      <c r="I17" s="91"/>
      <c r="J17" s="77"/>
      <c r="K17" s="77"/>
      <c r="L17" s="77"/>
      <c r="M17" s="77"/>
      <c r="N17" s="77"/>
      <c r="O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401">
        <f>+'Est Anch Move #4'!E17</f>
        <v>0</v>
      </c>
      <c r="F18" s="144"/>
      <c r="G18" s="144"/>
      <c r="H18" s="93"/>
      <c r="I18" s="91"/>
      <c r="J18" s="77"/>
      <c r="K18" s="77"/>
      <c r="L18" s="77"/>
      <c r="M18" s="77"/>
      <c r="N18" s="77"/>
      <c r="O18" s="77"/>
      <c r="IQ18" s="6" t="e">
        <f>IF(#REF!="","",#REF!)</f>
        <v>#REF!</v>
      </c>
    </row>
    <row r="19" spans="1:251" ht="19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97"/>
      <c r="M19" s="97"/>
      <c r="N19" s="97"/>
      <c r="O19" s="9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435" t="s">
        <v>107</v>
      </c>
      <c r="B20" s="441"/>
      <c r="C20" s="435"/>
      <c r="D20" s="435"/>
      <c r="E20" s="435"/>
      <c r="F20" s="435"/>
      <c r="G20" s="435"/>
      <c r="H20" s="435"/>
      <c r="I20" s="435"/>
      <c r="J20" s="435"/>
      <c r="K20" s="435"/>
      <c r="L20" s="97"/>
      <c r="M20" s="97"/>
      <c r="N20" s="97"/>
      <c r="O20" s="9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384" t="s">
        <v>25</v>
      </c>
      <c r="C21" s="83"/>
      <c r="D21" s="83"/>
      <c r="E21" s="83"/>
      <c r="F21" s="77"/>
      <c r="G21" s="16" t="s">
        <v>715</v>
      </c>
      <c r="H21" s="78"/>
      <c r="I21" s="83"/>
      <c r="J21" s="83"/>
      <c r="K21" s="83"/>
      <c r="L21" s="97"/>
      <c r="M21" s="97"/>
      <c r="N21" s="97"/>
      <c r="O21" s="9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77"/>
      <c r="E22" s="77"/>
      <c r="F22" s="77"/>
      <c r="G22" s="16" t="s">
        <v>732</v>
      </c>
      <c r="H22" s="77"/>
      <c r="I22" s="77"/>
      <c r="J22" s="77"/>
      <c r="K22" s="77"/>
      <c r="L22" s="97"/>
      <c r="M22" s="97"/>
      <c r="N22" s="97"/>
      <c r="O22" s="9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77"/>
      <c r="B23" s="16"/>
      <c r="C23" s="77"/>
      <c r="D23" s="77"/>
      <c r="E23" s="77"/>
      <c r="F23" s="77"/>
      <c r="G23" s="77"/>
      <c r="H23" s="77"/>
      <c r="I23" s="77"/>
      <c r="J23" s="77"/>
      <c r="K23" s="77"/>
      <c r="L23" s="97"/>
      <c r="M23" s="97"/>
      <c r="N23" s="97"/>
      <c r="O23" s="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428" t="s">
        <v>713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97"/>
      <c r="M24" s="97"/>
      <c r="N24" s="97"/>
      <c r="O24" s="9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32" ht="19.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97"/>
      <c r="M25" s="97"/>
      <c r="N25" s="97"/>
      <c r="O25" s="9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9.5" customHeight="1">
      <c r="A26" s="101" t="s">
        <v>632</v>
      </c>
      <c r="B26" s="103" t="s">
        <v>710</v>
      </c>
      <c r="C26" s="125" t="s">
        <v>640</v>
      </c>
      <c r="D26" s="125" t="s">
        <v>633</v>
      </c>
      <c r="E26" s="402" t="s">
        <v>634</v>
      </c>
      <c r="F26" s="77"/>
      <c r="G26" s="77"/>
      <c r="H26" s="77"/>
      <c r="I26" s="77"/>
      <c r="J26" s="120"/>
      <c r="K26" s="120"/>
      <c r="L26" s="97"/>
      <c r="M26" s="97"/>
      <c r="N26" s="97"/>
      <c r="O26" s="9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9.5" customHeight="1">
      <c r="A27" s="403" t="s">
        <v>181</v>
      </c>
      <c r="B27" s="104" t="s">
        <v>711</v>
      </c>
      <c r="C27" s="126" t="s">
        <v>706</v>
      </c>
      <c r="D27" s="104" t="s">
        <v>82</v>
      </c>
      <c r="E27" s="404" t="s">
        <v>635</v>
      </c>
      <c r="F27" s="77"/>
      <c r="G27" s="102"/>
      <c r="H27" s="97"/>
      <c r="I27" s="97"/>
      <c r="J27" s="77"/>
      <c r="K27" s="77"/>
      <c r="L27" s="97"/>
      <c r="M27" s="97"/>
      <c r="N27" s="97"/>
      <c r="O27" s="9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9.5" customHeight="1">
      <c r="A28" s="403"/>
      <c r="B28" s="104" t="s">
        <v>712</v>
      </c>
      <c r="C28" s="126" t="s">
        <v>707</v>
      </c>
      <c r="D28" s="104" t="s">
        <v>709</v>
      </c>
      <c r="E28" s="404" t="s">
        <v>636</v>
      </c>
      <c r="F28" s="77"/>
      <c r="G28" s="102"/>
      <c r="H28" s="182"/>
      <c r="I28" s="238"/>
      <c r="J28" s="77"/>
      <c r="K28" s="77"/>
      <c r="L28" s="97"/>
      <c r="M28" s="97"/>
      <c r="N28" s="97"/>
      <c r="O28" s="9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9.5" customHeight="1">
      <c r="A29" s="98"/>
      <c r="B29" s="104" t="s">
        <v>608</v>
      </c>
      <c r="C29" s="104" t="s">
        <v>708</v>
      </c>
      <c r="D29" s="104" t="s">
        <v>733</v>
      </c>
      <c r="E29" s="404"/>
      <c r="F29" s="77"/>
      <c r="G29" s="182"/>
      <c r="H29" s="97"/>
      <c r="I29" s="97"/>
      <c r="J29" s="97"/>
      <c r="K29" s="97"/>
      <c r="L29" s="97"/>
      <c r="M29" s="97"/>
      <c r="N29" s="97"/>
      <c r="O29" s="9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9.5" customHeight="1">
      <c r="A30" s="99"/>
      <c r="B30" s="138"/>
      <c r="C30" s="347" t="s">
        <v>637</v>
      </c>
      <c r="D30" s="138" t="s">
        <v>637</v>
      </c>
      <c r="E30" s="192" t="s">
        <v>638</v>
      </c>
      <c r="F30" s="77"/>
      <c r="G30" s="77"/>
      <c r="H30" s="77"/>
      <c r="I30" s="77"/>
      <c r="J30" s="77"/>
      <c r="K30" s="77"/>
      <c r="L30" s="97"/>
      <c r="M30" s="97"/>
      <c r="N30" s="97"/>
      <c r="O30" s="9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9.5" customHeight="1">
      <c r="A31" s="108" t="s">
        <v>177</v>
      </c>
      <c r="B31" s="108">
        <f>+'Est Anch Move #1'!C27</f>
        <v>0</v>
      </c>
      <c r="C31" s="123">
        <f>+'Est Anch Move #1'!C40</f>
        <v>0</v>
      </c>
      <c r="D31" s="346"/>
      <c r="E31" s="123" t="e">
        <f>+D31/C31</f>
        <v>#DIV/0!</v>
      </c>
      <c r="F31" s="77"/>
      <c r="G31" s="77"/>
      <c r="H31" s="77"/>
      <c r="I31" s="77"/>
      <c r="J31" s="77"/>
      <c r="K31" s="77"/>
      <c r="L31" s="97"/>
      <c r="M31" s="97"/>
      <c r="N31" s="97"/>
      <c r="O31" s="9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9.5" customHeight="1">
      <c r="A32" s="108" t="s">
        <v>178</v>
      </c>
      <c r="B32" s="108">
        <f>+'Est Anch Move #2'!C27</f>
        <v>0</v>
      </c>
      <c r="C32" s="123">
        <f>+'Est Anch Move #2'!C40</f>
        <v>0</v>
      </c>
      <c r="D32" s="346"/>
      <c r="E32" s="123" t="e">
        <f>+D32/C32</f>
        <v>#DIV/0!</v>
      </c>
      <c r="F32" s="77"/>
      <c r="G32" s="77"/>
      <c r="H32" s="77"/>
      <c r="I32" s="77"/>
      <c r="J32" s="77"/>
      <c r="K32" s="77"/>
      <c r="L32" s="97"/>
      <c r="M32" s="97"/>
      <c r="N32" s="97"/>
      <c r="O32" s="9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9.5" customHeight="1">
      <c r="A33" s="108" t="s">
        <v>179</v>
      </c>
      <c r="B33" s="108">
        <f>+'Est Anch Move #3'!C27</f>
        <v>0</v>
      </c>
      <c r="C33" s="123">
        <f>+'Est Anch Move #3'!C40</f>
        <v>0</v>
      </c>
      <c r="D33" s="346"/>
      <c r="E33" s="123" t="e">
        <f>+D33/C33</f>
        <v>#DIV/0!</v>
      </c>
      <c r="F33" s="77"/>
      <c r="G33" s="77"/>
      <c r="H33" s="77"/>
      <c r="I33" s="77"/>
      <c r="J33" s="77"/>
      <c r="K33" s="77"/>
      <c r="L33" s="97"/>
      <c r="M33" s="97"/>
      <c r="N33" s="97"/>
      <c r="O33" s="9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9.5" customHeight="1">
      <c r="A34" s="108" t="s">
        <v>179</v>
      </c>
      <c r="B34" s="108">
        <f>+'Est Anch Move #4'!C27</f>
        <v>0</v>
      </c>
      <c r="C34" s="123">
        <f>+'Est Anch Move #4'!C40</f>
        <v>0</v>
      </c>
      <c r="D34" s="346"/>
      <c r="E34" s="123" t="e">
        <f>+D34/C34</f>
        <v>#DIV/0!</v>
      </c>
      <c r="F34" s="77"/>
      <c r="G34" s="77"/>
      <c r="H34" s="77"/>
      <c r="I34" s="77"/>
      <c r="J34" s="77"/>
      <c r="K34" s="77"/>
      <c r="L34" s="97"/>
      <c r="M34" s="97"/>
      <c r="N34" s="97"/>
      <c r="O34" s="9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9.5" customHeight="1">
      <c r="A35" s="77"/>
      <c r="B35" s="180"/>
      <c r="C35" s="77"/>
      <c r="D35" s="77"/>
      <c r="E35" s="77"/>
      <c r="F35" s="77"/>
      <c r="G35" s="77"/>
      <c r="H35" s="77"/>
      <c r="I35" s="77"/>
      <c r="J35" s="77"/>
      <c r="K35" s="77"/>
      <c r="L35" s="97"/>
      <c r="M35" s="97"/>
      <c r="N35" s="97"/>
      <c r="O35" s="40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9.5" customHeight="1">
      <c r="A36" s="77"/>
      <c r="B36" s="180"/>
      <c r="C36" s="77"/>
      <c r="D36" s="77"/>
      <c r="E36" s="77"/>
      <c r="F36" s="77"/>
      <c r="G36" s="77"/>
      <c r="H36" s="77"/>
      <c r="I36" s="77"/>
      <c r="J36" s="77"/>
      <c r="K36" s="77"/>
      <c r="L36" s="97"/>
      <c r="M36" s="97"/>
      <c r="N36" s="97"/>
      <c r="O36" s="40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9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97"/>
      <c r="N37" s="97"/>
      <c r="O37" s="9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.5" customHeight="1">
      <c r="A38" s="78" t="s">
        <v>714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97"/>
      <c r="N38" s="97"/>
      <c r="O38" s="9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9.5" customHeight="1">
      <c r="A39" s="78" t="s">
        <v>720</v>
      </c>
      <c r="B39" s="77"/>
      <c r="C39" s="146"/>
      <c r="D39" s="109"/>
      <c r="E39" s="216"/>
      <c r="F39" s="77"/>
      <c r="G39" s="77"/>
      <c r="H39" s="77"/>
      <c r="I39" s="77"/>
      <c r="J39" s="77"/>
      <c r="K39" s="77"/>
      <c r="L39" s="77"/>
      <c r="M39" s="97"/>
      <c r="N39" s="97"/>
      <c r="O39" s="9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>
      <c r="A40" s="78" t="s">
        <v>721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7"/>
      <c r="M40" s="97"/>
      <c r="N40" s="97"/>
      <c r="O40" s="9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>
      <c r="A41" s="78" t="s">
        <v>722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97"/>
      <c r="M41" s="97"/>
      <c r="N41" s="97"/>
      <c r="O41" s="9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97"/>
      <c r="M42" s="97"/>
      <c r="N42" s="97"/>
      <c r="O42" s="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97"/>
      <c r="M43" s="97"/>
      <c r="N43" s="97"/>
      <c r="O43" s="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97"/>
      <c r="M44" s="97"/>
      <c r="N44" s="97"/>
      <c r="O44" s="9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97"/>
      <c r="M45" s="97"/>
      <c r="N45" s="97"/>
      <c r="O45" s="9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97"/>
      <c r="M46" s="97"/>
      <c r="N46" s="97"/>
      <c r="O46" s="9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>
      <c r="A47" s="426" t="s">
        <v>737</v>
      </c>
      <c r="B47" s="83"/>
      <c r="C47" s="427"/>
      <c r="D47" s="427"/>
      <c r="E47" s="427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97"/>
      <c r="M47" s="97"/>
      <c r="N47" s="97"/>
      <c r="O47" s="9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7"/>
      <c r="M48" s="97"/>
      <c r="N48" s="97"/>
      <c r="O48" s="9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97"/>
      <c r="M49" s="97"/>
      <c r="N49" s="97"/>
      <c r="O49" s="9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97"/>
      <c r="M50" s="97"/>
      <c r="N50" s="97"/>
      <c r="O50" s="9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97"/>
      <c r="B51" s="21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02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97"/>
      <c r="B54" s="102"/>
      <c r="C54" s="97"/>
      <c r="D54" s="97"/>
      <c r="E54" s="97"/>
      <c r="F54" s="97"/>
      <c r="G54" s="102"/>
      <c r="H54" s="97"/>
      <c r="I54" s="97"/>
      <c r="J54" s="97"/>
      <c r="K54" s="97"/>
      <c r="L54" s="97"/>
      <c r="M54" s="97"/>
      <c r="N54" s="97"/>
      <c r="O54" s="9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97"/>
      <c r="B55" s="182"/>
      <c r="C55" s="102"/>
      <c r="D55" s="182"/>
      <c r="E55" s="102"/>
      <c r="F55" s="182"/>
      <c r="G55" s="182"/>
      <c r="H55" s="102"/>
      <c r="I55" s="182"/>
      <c r="J55" s="102"/>
      <c r="K55" s="182"/>
      <c r="L55" s="97"/>
      <c r="M55" s="97"/>
      <c r="N55" s="97"/>
      <c r="O55" s="9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97"/>
      <c r="M56" s="97"/>
      <c r="N56" s="97"/>
      <c r="O56" s="9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02"/>
      <c r="B57" s="102"/>
      <c r="C57" s="102"/>
      <c r="D57" s="102"/>
      <c r="E57" s="97"/>
      <c r="F57" s="97"/>
      <c r="G57" s="102"/>
      <c r="H57" s="102"/>
      <c r="I57" s="102"/>
      <c r="J57" s="97"/>
      <c r="K57" s="97"/>
      <c r="L57" s="97"/>
      <c r="M57" s="97"/>
      <c r="N57" s="97"/>
      <c r="O57" s="9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09"/>
      <c r="B58" s="102"/>
      <c r="C58" s="102"/>
      <c r="D58" s="102"/>
      <c r="E58" s="106"/>
      <c r="F58" s="106"/>
      <c r="G58" s="102"/>
      <c r="H58" s="102"/>
      <c r="I58" s="102"/>
      <c r="J58" s="106"/>
      <c r="K58" s="106"/>
      <c r="L58" s="97"/>
      <c r="M58" s="97"/>
      <c r="N58" s="97"/>
      <c r="O58" s="102"/>
      <c r="P58" s="3"/>
      <c r="Q58" s="3"/>
      <c r="R58" s="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02"/>
      <c r="B59" s="102"/>
      <c r="C59" s="102"/>
      <c r="D59" s="102"/>
      <c r="E59" s="97"/>
      <c r="F59" s="97"/>
      <c r="G59" s="102"/>
      <c r="H59" s="102"/>
      <c r="I59" s="102"/>
      <c r="J59" s="97"/>
      <c r="K59" s="97"/>
      <c r="L59" s="97"/>
      <c r="M59" s="97"/>
      <c r="N59" s="97"/>
      <c r="O59" s="102"/>
      <c r="P59" s="3"/>
      <c r="Q59" s="3"/>
      <c r="R59" s="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102"/>
      <c r="D60" s="102"/>
      <c r="E60" s="97"/>
      <c r="F60" s="97"/>
      <c r="G60" s="102"/>
      <c r="H60" s="102"/>
      <c r="I60" s="102"/>
      <c r="J60" s="97"/>
      <c r="K60" s="97"/>
      <c r="L60" s="97"/>
      <c r="M60" s="97"/>
      <c r="N60" s="97"/>
      <c r="O60" s="102"/>
      <c r="P60" s="3"/>
      <c r="Q60" s="3"/>
      <c r="R60" s="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40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396"/>
      <c r="P61" s="41"/>
      <c r="Q61" s="41"/>
      <c r="R61" s="4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02"/>
      <c r="P62" s="3"/>
      <c r="Q62" s="3"/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02"/>
      <c r="P63" s="3"/>
      <c r="Q63" s="3"/>
      <c r="R63" s="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24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97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97"/>
      <c r="M65" s="97"/>
      <c r="N65" s="97"/>
      <c r="O65" s="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8"/>
      <c r="N66" s="2"/>
      <c r="O66" s="42"/>
      <c r="P66" s="42"/>
      <c r="Q66" s="42"/>
      <c r="R66" s="4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3"/>
      <c r="C67" s="3"/>
      <c r="D67" s="1"/>
      <c r="E67" s="1"/>
      <c r="F67" s="1"/>
      <c r="G67" s="2"/>
      <c r="H67" s="3"/>
      <c r="I67" s="1"/>
      <c r="J67" s="1"/>
      <c r="K67" s="1"/>
      <c r="L67" s="1"/>
      <c r="M67" s="38"/>
      <c r="N67" s="2"/>
      <c r="O67" s="3"/>
      <c r="P67" s="3"/>
      <c r="Q67" s="3"/>
      <c r="R67" s="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35"/>
      <c r="D68" s="3"/>
      <c r="E68" s="35"/>
      <c r="F68" s="3"/>
      <c r="G68" s="35"/>
      <c r="H68" s="35"/>
      <c r="I68" s="3"/>
      <c r="J68" s="1"/>
      <c r="K68" s="1"/>
      <c r="L68" s="1"/>
      <c r="M68" s="1"/>
      <c r="N68" s="2"/>
      <c r="O68" s="41"/>
      <c r="P68" s="41"/>
      <c r="Q68" s="41"/>
      <c r="R68" s="4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1"/>
      <c r="C69" s="3"/>
      <c r="D69" s="3"/>
      <c r="E69" s="3"/>
      <c r="F69" s="3"/>
      <c r="G69" s="3"/>
      <c r="H69" s="3"/>
      <c r="I69" s="3"/>
      <c r="J69" s="3"/>
      <c r="K69" s="35"/>
      <c r="L69" s="1"/>
      <c r="M69" s="1"/>
      <c r="N69" s="2"/>
      <c r="O69" s="3"/>
      <c r="P69" s="3"/>
      <c r="Q69" s="3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3"/>
      <c r="C70" s="3"/>
      <c r="D70" s="3"/>
      <c r="E70" s="3"/>
      <c r="F70" s="1"/>
      <c r="G70" s="1"/>
      <c r="H70" s="3"/>
      <c r="I70" s="3"/>
      <c r="J70" s="3"/>
      <c r="K70" s="3"/>
      <c r="L70" s="1"/>
      <c r="M70" s="1"/>
      <c r="N70" s="1"/>
      <c r="O70" s="3"/>
      <c r="P70" s="3"/>
      <c r="Q70" s="3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3"/>
      <c r="C71" s="3"/>
      <c r="D71" s="3"/>
      <c r="E71" s="3"/>
      <c r="F71" s="12"/>
      <c r="G71" s="12"/>
      <c r="H71" s="3"/>
      <c r="I71" s="3"/>
      <c r="J71" s="1"/>
      <c r="K71" s="1"/>
      <c r="L71" s="1"/>
      <c r="M71" s="1"/>
      <c r="N71" s="2"/>
      <c r="O71" s="42"/>
      <c r="P71" s="42"/>
      <c r="Q71" s="42"/>
      <c r="R71" s="4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39"/>
      <c r="C72" s="3"/>
      <c r="D72" s="3"/>
      <c r="E72" s="3"/>
      <c r="F72" s="1"/>
      <c r="G72" s="1"/>
      <c r="H72" s="3"/>
      <c r="I72" s="3"/>
      <c r="J72" s="12"/>
      <c r="K72" s="12"/>
      <c r="L72" s="1"/>
      <c r="M72" s="1"/>
      <c r="N72" s="2"/>
      <c r="O72" s="35"/>
      <c r="P72" s="35"/>
      <c r="Q72" s="35"/>
      <c r="R72" s="3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3"/>
      <c r="C73" s="3"/>
      <c r="D73" s="3"/>
      <c r="E73" s="3"/>
      <c r="F73" s="1"/>
      <c r="G73" s="1"/>
      <c r="H73" s="3"/>
      <c r="I73" s="3"/>
      <c r="J73" s="1"/>
      <c r="K73" s="1"/>
      <c r="L73" s="1"/>
      <c r="M73" s="1"/>
      <c r="N73" s="2"/>
      <c r="O73" s="41"/>
      <c r="P73" s="41"/>
      <c r="Q73" s="41"/>
      <c r="R73" s="4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  <c r="Q75" s="3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3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4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3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3"/>
      <c r="B85" s="13"/>
      <c r="C85" s="13"/>
      <c r="D85" s="45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45"/>
      <c r="B86" s="13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46"/>
      <c r="B87" s="45"/>
      <c r="C87" s="45"/>
      <c r="D87" s="45"/>
      <c r="E87" s="45"/>
      <c r="F87" s="45"/>
      <c r="G87" s="45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2.75">
      <c r="B88" s="46"/>
      <c r="C88" s="46"/>
      <c r="D88" s="46"/>
      <c r="E88" s="46"/>
      <c r="F88" s="47"/>
      <c r="G88" s="47"/>
      <c r="H88" s="4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sheetProtection sheet="1" objects="1"/>
  <mergeCells count="7">
    <mergeCell ref="A24:K24"/>
    <mergeCell ref="A1:C1"/>
    <mergeCell ref="A8:K8"/>
    <mergeCell ref="A9:K9"/>
    <mergeCell ref="A10:K10"/>
    <mergeCell ref="A11:K11"/>
    <mergeCell ref="A20:K20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I80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7109375" style="241" customWidth="1"/>
    <col min="2" max="2" width="20.421875" style="241" customWidth="1"/>
    <col min="3" max="3" width="26.8515625" style="241" customWidth="1"/>
    <col min="4" max="4" width="22.421875" style="241" customWidth="1"/>
    <col min="5" max="5" width="20.57421875" style="241" customWidth="1"/>
    <col min="6" max="6" width="16.140625" style="241" customWidth="1"/>
    <col min="7" max="7" width="17.28125" style="241" customWidth="1"/>
    <col min="8" max="8" width="15.421875" style="241" bestFit="1" customWidth="1"/>
    <col min="9" max="9" width="18.7109375" style="241" customWidth="1"/>
    <col min="10" max="10" width="16.57421875" style="241" customWidth="1"/>
    <col min="11" max="11" width="15.7109375" style="241" customWidth="1"/>
    <col min="12" max="12" width="12.7109375" style="241" customWidth="1"/>
    <col min="13" max="13" width="13.7109375" style="241" customWidth="1"/>
    <col min="14" max="14" width="12.7109375" style="241" customWidth="1"/>
    <col min="15" max="15" width="11.7109375" style="241" customWidth="1"/>
    <col min="16" max="16" width="12.7109375" style="241" customWidth="1"/>
    <col min="17" max="17" width="12.140625" style="241" customWidth="1"/>
    <col min="18" max="18" width="11.7109375" style="241" customWidth="1"/>
    <col min="19" max="19" width="12.57421875" style="241" customWidth="1"/>
    <col min="20" max="20" width="10.421875" style="241" customWidth="1"/>
    <col min="21" max="21" width="11.57421875" style="241" customWidth="1"/>
    <col min="22" max="22" width="13.28125" style="241" customWidth="1"/>
    <col min="23" max="27" width="9.140625" style="241" customWidth="1"/>
    <col min="28" max="28" width="10.00390625" style="241" customWidth="1"/>
    <col min="29" max="29" width="11.140625" style="241" customWidth="1"/>
    <col min="30" max="30" width="10.421875" style="241" customWidth="1"/>
    <col min="31" max="31" width="12.28125" style="241" customWidth="1"/>
    <col min="32" max="32" width="11.28125" style="241" customWidth="1"/>
    <col min="33" max="33" width="11.140625" style="241" customWidth="1"/>
    <col min="34" max="34" width="11.421875" style="241" customWidth="1"/>
    <col min="35" max="16384" width="9.140625" style="241" customWidth="1"/>
  </cols>
  <sheetData>
    <row r="1" spans="1:27" ht="22.5">
      <c r="A1" s="328" t="s">
        <v>623</v>
      </c>
      <c r="B1" s="329"/>
      <c r="C1" s="271"/>
      <c r="D1" s="292" t="s">
        <v>738</v>
      </c>
      <c r="E1" s="271"/>
      <c r="F1" s="442"/>
      <c r="G1" s="443"/>
      <c r="H1" s="443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9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7" ht="9.75">
      <c r="A3" s="271"/>
      <c r="B3" s="271"/>
      <c r="C3" s="271"/>
      <c r="D3" s="271"/>
      <c r="E3" s="274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27" ht="9.75">
      <c r="A4" s="274"/>
      <c r="B4" s="271"/>
      <c r="C4" s="271"/>
      <c r="D4" s="271"/>
      <c r="E4" s="274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ht="9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3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ht="9.75">
      <c r="A6" s="277"/>
      <c r="B6" s="278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9.75">
      <c r="A7" s="277"/>
      <c r="B7" s="278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</row>
    <row r="8" spans="1:27" ht="9.75">
      <c r="A8" s="277"/>
      <c r="B8" s="278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</row>
    <row r="9" spans="1:27" ht="9.75">
      <c r="A9" s="277"/>
      <c r="B9" s="278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</row>
    <row r="10" spans="1:27" ht="9.75">
      <c r="A10" s="277"/>
      <c r="B10" s="278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1:27" ht="9.75">
      <c r="A11" s="277"/>
      <c r="B11" s="278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7" ht="9.75">
      <c r="A12" s="277"/>
      <c r="B12" s="278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</row>
    <row r="13" spans="1:27" ht="9.75">
      <c r="A13" s="277"/>
      <c r="B13" s="278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</row>
    <row r="14" spans="1:27" ht="9.75">
      <c r="A14" s="277"/>
      <c r="B14" s="278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</row>
    <row r="15" spans="1:27" ht="9.75">
      <c r="A15" s="277"/>
      <c r="B15" s="278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</row>
    <row r="16" spans="1:27" ht="9.75">
      <c r="A16" s="277"/>
      <c r="B16" s="278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</row>
    <row r="17" spans="1:27" ht="9.75">
      <c r="A17" s="277"/>
      <c r="B17" s="278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</row>
    <row r="18" spans="1:27" ht="9.75">
      <c r="A18" s="277"/>
      <c r="B18" s="278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</row>
    <row r="19" spans="1:27" ht="9.75">
      <c r="A19" s="277"/>
      <c r="B19" s="278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7" ht="9.75">
      <c r="A20" s="277"/>
      <c r="B20" s="278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</row>
    <row r="21" spans="1:27" ht="9.75">
      <c r="A21" s="277"/>
      <c r="B21" s="278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</row>
    <row r="22" spans="1:27" ht="9.75">
      <c r="A22" s="277"/>
      <c r="B22" s="278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</row>
    <row r="23" spans="1:27" ht="9.75">
      <c r="A23" s="277"/>
      <c r="B23" s="278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ht="9.75">
      <c r="A24" s="277"/>
      <c r="B24" s="278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1:27" ht="9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</row>
    <row r="26" spans="1:27" ht="9.7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</row>
    <row r="27" spans="1:27" ht="9.7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</row>
    <row r="28" spans="1:27" ht="9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</row>
    <row r="29" spans="1:27" ht="9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</row>
    <row r="30" spans="1:27" ht="9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7" ht="9.7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</row>
    <row r="32" spans="1:27" ht="9.7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</row>
    <row r="33" spans="1:27" ht="9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</row>
    <row r="34" spans="1:27" ht="9.7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7" ht="9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</row>
    <row r="36" spans="1:27" ht="9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</row>
    <row r="37" spans="1:27" ht="9.7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</row>
    <row r="38" spans="1:27" ht="9.7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</row>
    <row r="39" spans="1:27" ht="9.7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</row>
    <row r="40" spans="1:27" ht="9.7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</row>
    <row r="41" spans="1:27" ht="9.7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</row>
    <row r="42" spans="1:27" ht="9.7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</row>
    <row r="43" spans="1:27" ht="9.7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</row>
    <row r="44" spans="1:27" ht="9.7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</row>
    <row r="45" spans="1:27" ht="9.75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</row>
    <row r="46" spans="1:27" ht="9.7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</row>
    <row r="47" spans="1:27" ht="9.7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</row>
    <row r="48" spans="1:27" ht="9.7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</row>
    <row r="49" spans="1:27" ht="9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</row>
    <row r="50" spans="1:27" ht="9.7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</row>
    <row r="51" spans="1:27" ht="9.7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</row>
    <row r="52" spans="1:27" ht="9.7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</row>
    <row r="53" spans="1:27" ht="9.7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</row>
    <row r="54" spans="1:27" ht="9.7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</row>
    <row r="55" spans="1:27" ht="9.7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</row>
    <row r="56" spans="1:27" ht="9.7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</row>
    <row r="57" spans="1:27" ht="9.7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</row>
    <row r="58" spans="1:27" ht="9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</row>
    <row r="59" spans="1:27" ht="9.7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</row>
    <row r="60" spans="1:27" ht="9.7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</row>
    <row r="61" spans="1:27" ht="9.7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</row>
    <row r="62" spans="1:27" ht="9.7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</row>
    <row r="63" spans="1:27" ht="9.7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</row>
    <row r="64" spans="1:27" ht="9.7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</row>
    <row r="65" spans="1:27" ht="9.7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</row>
    <row r="66" spans="1:27" ht="9.7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</row>
    <row r="67" spans="1:27" ht="9.7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</row>
    <row r="68" spans="1:27" ht="15">
      <c r="A68" s="271"/>
      <c r="B68" s="271"/>
      <c r="C68" s="271"/>
      <c r="D68" s="272"/>
      <c r="E68" s="271"/>
      <c r="F68" s="442"/>
      <c r="G68" s="443"/>
      <c r="H68" s="443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</row>
    <row r="69" spans="1:27" ht="9.75">
      <c r="A69" s="274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</row>
    <row r="70" spans="1:27" ht="9.7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</row>
    <row r="71" spans="1:27" ht="9.7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</row>
    <row r="72" spans="1:27" ht="9.7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</row>
    <row r="73" spans="1:27" ht="9.7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</row>
    <row r="74" spans="1:27" ht="9.7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</row>
    <row r="75" spans="1:27" ht="9.7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</row>
    <row r="76" spans="1:27" ht="9.7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</row>
    <row r="77" spans="1:27" ht="9.7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</row>
    <row r="78" spans="1:27" ht="9.7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</row>
    <row r="79" spans="1:27" ht="9.7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</row>
    <row r="80" spans="1:27" ht="9.7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</row>
    <row r="81" spans="1:27" ht="9.7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</row>
    <row r="82" spans="1:27" ht="9.7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</row>
    <row r="83" spans="1:27" ht="9.7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</row>
    <row r="84" spans="1:27" ht="9.7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</row>
    <row r="85" spans="1:27" ht="9.7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</row>
    <row r="86" spans="1:27" ht="9.7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</row>
    <row r="87" spans="1:27" ht="9.7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</row>
    <row r="88" spans="1:27" ht="9.7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</row>
    <row r="89" spans="1:27" ht="9.7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</row>
    <row r="90" spans="1:27" ht="9.7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</row>
    <row r="91" spans="1:27" ht="9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</row>
    <row r="92" spans="1:27" ht="9.7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</row>
    <row r="93" spans="1:27" ht="9.7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</row>
    <row r="94" spans="1:27" ht="9.7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</row>
    <row r="95" spans="1:27" ht="9.7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</row>
    <row r="96" spans="1:27" ht="9.7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</row>
    <row r="97" spans="1:27" ht="9.7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</row>
    <row r="98" spans="1:27" ht="9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</row>
    <row r="99" spans="1:27" ht="9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</row>
    <row r="100" spans="1:27" ht="9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</row>
    <row r="101" spans="1:27" ht="9.7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</row>
    <row r="102" spans="1:27" ht="9.7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</row>
    <row r="103" spans="1:27" ht="9.7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</row>
    <row r="104" spans="1:27" ht="9.7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</row>
    <row r="105" spans="1:27" ht="9.7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</row>
    <row r="106" spans="1:27" ht="9.7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</row>
    <row r="107" spans="1:27" ht="9.7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</row>
    <row r="108" spans="1:27" ht="9.7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</row>
    <row r="109" spans="1:27" ht="9.7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</row>
    <row r="110" spans="1:27" ht="9.7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</row>
    <row r="111" spans="1:27" ht="9.7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</row>
    <row r="112" spans="1:27" ht="9.7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</row>
    <row r="113" spans="1:27" ht="9.75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</row>
    <row r="114" spans="1:27" ht="9.75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</row>
    <row r="115" spans="1:27" ht="9.75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</row>
    <row r="116" spans="1:27" ht="9.7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</row>
    <row r="117" spans="1:27" ht="9.75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</row>
    <row r="118" spans="1:27" ht="9.75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</row>
    <row r="119" spans="1:27" ht="9.7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</row>
    <row r="120" spans="1:27" ht="9.75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</row>
    <row r="121" spans="1:27" ht="9.7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</row>
    <row r="122" spans="1:27" ht="9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</row>
    <row r="123" spans="1:27" ht="9.7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</row>
    <row r="124" spans="1:27" ht="9.7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</row>
    <row r="125" spans="1:27" ht="9.7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</row>
    <row r="126" spans="1:27" ht="9.7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</row>
    <row r="127" spans="1:27" ht="9.7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</row>
    <row r="128" spans="1:27" ht="9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</row>
    <row r="129" spans="1:27" ht="9.75">
      <c r="A129" s="277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</row>
    <row r="130" spans="1:27" ht="9.7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</row>
    <row r="131" spans="1:27" ht="9.7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</row>
    <row r="132" spans="1:27" ht="9.7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</row>
    <row r="133" spans="1:27" ht="9.7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</row>
    <row r="134" spans="1:27" ht="9.75">
      <c r="A134" s="277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</row>
    <row r="135" spans="1:27" ht="9.75">
      <c r="A135" s="277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</row>
    <row r="136" spans="1:27" ht="9.75">
      <c r="A136" s="277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</row>
    <row r="137" spans="1:27" ht="9.75">
      <c r="A137" s="277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</row>
    <row r="138" spans="1:27" ht="9.75">
      <c r="A138" s="277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</row>
    <row r="139" spans="1:27" ht="9.75">
      <c r="A139" s="277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</row>
    <row r="140" spans="1:27" ht="9.75">
      <c r="A140" s="277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</row>
    <row r="141" spans="1:27" ht="9.75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</row>
    <row r="142" spans="1:27" ht="9.75">
      <c r="A142" s="277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</row>
    <row r="143" spans="1:27" ht="9.75">
      <c r="A143" s="277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</row>
    <row r="144" spans="1:27" ht="9.75">
      <c r="A144" s="277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</row>
    <row r="145" spans="1:27" ht="9.75">
      <c r="A145" s="277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</row>
    <row r="146" spans="1:27" ht="9.7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</row>
    <row r="147" spans="1:27" ht="9.75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</row>
    <row r="148" spans="1:27" ht="9.75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</row>
    <row r="149" spans="1:27" ht="9.75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</row>
    <row r="150" spans="1:27" ht="9.75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</row>
    <row r="151" spans="1:27" ht="9.75">
      <c r="A151" s="277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</row>
    <row r="152" spans="1:27" ht="9.75">
      <c r="A152" s="277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</row>
    <row r="153" spans="1:27" ht="9.75">
      <c r="A153" s="277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</row>
    <row r="154" spans="1:27" ht="9.75">
      <c r="A154" s="277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</row>
    <row r="155" spans="1:27" ht="9.75">
      <c r="A155" s="277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</row>
    <row r="156" spans="1:27" ht="9.75">
      <c r="A156" s="277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</row>
    <row r="157" spans="1:27" ht="9.75">
      <c r="A157" s="277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</row>
    <row r="158" spans="1:27" ht="9.75">
      <c r="A158" s="277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</row>
    <row r="159" spans="1:27" ht="9.75">
      <c r="A159" s="277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</row>
    <row r="160" spans="1:27" ht="9.75">
      <c r="A160" s="277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</row>
    <row r="161" spans="1:27" ht="9.75">
      <c r="A161" s="277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</row>
    <row r="162" spans="1:27" ht="9.75">
      <c r="A162" s="277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</row>
    <row r="163" spans="1:27" ht="9.75">
      <c r="A163" s="277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</row>
    <row r="164" spans="1:27" ht="9.75">
      <c r="A164" s="277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</row>
    <row r="165" spans="1:27" ht="9.75">
      <c r="A165" s="277"/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</row>
    <row r="166" spans="1:27" ht="9.75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</row>
    <row r="167" spans="1:27" ht="9.75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</row>
    <row r="168" spans="1:27" ht="9.75">
      <c r="A168" s="275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</row>
    <row r="169" spans="1:27" ht="9.75">
      <c r="A169" s="274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</row>
    <row r="170" spans="1:27" ht="9.75">
      <c r="A170" s="277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</row>
    <row r="171" spans="1:27" ht="9.75">
      <c r="A171" s="277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</row>
    <row r="172" spans="1:27" ht="9.75">
      <c r="A172" s="277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</row>
    <row r="173" spans="1:27" ht="9.75">
      <c r="A173" s="277"/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</row>
    <row r="174" spans="1:27" ht="9.75">
      <c r="A174" s="277"/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</row>
    <row r="175" spans="1:27" ht="9.75">
      <c r="A175" s="277"/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</row>
    <row r="176" spans="1:27" ht="9.75">
      <c r="A176" s="277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</row>
    <row r="177" spans="1:27" ht="9.75">
      <c r="A177" s="277"/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</row>
    <row r="178" spans="1:27" ht="9.75">
      <c r="A178" s="277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</row>
    <row r="179" spans="1:27" ht="9.75">
      <c r="A179" s="277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</row>
    <row r="180" spans="1:27" ht="9.75">
      <c r="A180" s="277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</row>
    <row r="181" spans="1:27" ht="9.75">
      <c r="A181" s="277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</row>
    <row r="182" spans="1:27" ht="9.75">
      <c r="A182" s="277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</row>
    <row r="183" spans="1:27" ht="9.75">
      <c r="A183" s="277"/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</row>
    <row r="184" spans="1:27" ht="9.75">
      <c r="A184" s="277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</row>
    <row r="185" spans="1:27" ht="9.75">
      <c r="A185" s="277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</row>
    <row r="186" spans="1:27" ht="9.75">
      <c r="A186" s="277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</row>
    <row r="187" spans="1:27" ht="9.75">
      <c r="A187" s="277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</row>
    <row r="188" spans="1:27" ht="9.75">
      <c r="A188" s="277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</row>
    <row r="189" spans="1:27" ht="9.75">
      <c r="A189" s="277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</row>
    <row r="190" spans="1:27" ht="9.75">
      <c r="A190" s="277"/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</row>
    <row r="191" spans="1:27" ht="9.75">
      <c r="A191" s="277"/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</row>
    <row r="192" spans="1:27" ht="9.75">
      <c r="A192" s="277"/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</row>
    <row r="193" spans="1:27" ht="9.75">
      <c r="A193" s="277"/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</row>
    <row r="194" spans="1:27" ht="9.75">
      <c r="A194" s="277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</row>
    <row r="195" spans="1:27" ht="9.75">
      <c r="A195" s="277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</row>
    <row r="196" spans="1:27" ht="9.75">
      <c r="A196" s="277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</row>
    <row r="197" spans="1:27" ht="9.75">
      <c r="A197" s="277"/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</row>
    <row r="198" spans="1:27" ht="9.75">
      <c r="A198" s="277"/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</row>
    <row r="199" spans="1:27" ht="9.75">
      <c r="A199" s="277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</row>
    <row r="200" spans="1:27" ht="9.75">
      <c r="A200" s="277"/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</row>
    <row r="201" spans="1:27" ht="9.75">
      <c r="A201" s="277"/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</row>
    <row r="202" spans="1:27" ht="9.75">
      <c r="A202" s="277"/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</row>
    <row r="203" spans="1:27" ht="9.75">
      <c r="A203" s="277"/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</row>
    <row r="204" spans="1:27" ht="9.75">
      <c r="A204" s="277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</row>
    <row r="205" spans="1:27" ht="9.75">
      <c r="A205" s="277"/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</row>
    <row r="206" spans="1:27" ht="9.75">
      <c r="A206" s="277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</row>
    <row r="207" spans="1:27" ht="9.75">
      <c r="A207" s="277"/>
      <c r="B207" s="271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</row>
    <row r="208" spans="1:27" ht="9.75">
      <c r="A208" s="277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</row>
    <row r="209" spans="1:27" ht="9.75">
      <c r="A209" s="277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</row>
    <row r="210" spans="1:27" ht="9.75">
      <c r="A210" s="277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</row>
    <row r="211" spans="1:27" ht="9.75">
      <c r="A211" s="277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</row>
    <row r="212" spans="1:27" ht="9.75">
      <c r="A212" s="277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</row>
    <row r="213" spans="1:27" ht="9.75">
      <c r="A213" s="277"/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</row>
    <row r="214" spans="1:27" ht="9.75">
      <c r="A214" s="277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</row>
    <row r="215" spans="1:27" ht="9.75">
      <c r="A215" s="277"/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</row>
    <row r="216" spans="1:27" ht="9.75">
      <c r="A216" s="277"/>
      <c r="B216" s="271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</row>
    <row r="217" spans="1:27" ht="9.75">
      <c r="A217" s="277"/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</row>
    <row r="218" spans="1:27" ht="9.75">
      <c r="A218" s="277"/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</row>
    <row r="219" spans="1:27" ht="9.75">
      <c r="A219" s="277"/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</row>
    <row r="220" spans="1:27" ht="9.75">
      <c r="A220" s="271"/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</row>
    <row r="221" spans="1:27" ht="9.75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</row>
    <row r="222" spans="1:27" ht="9.75">
      <c r="A222" s="273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</row>
    <row r="223" spans="1:27" ht="9.75">
      <c r="A223" s="273"/>
      <c r="B223" s="273"/>
      <c r="C223" s="273"/>
      <c r="D223" s="273"/>
      <c r="E223" s="273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</row>
    <row r="224" spans="1:27" ht="9.75">
      <c r="A224" s="279"/>
      <c r="B224" s="279"/>
      <c r="C224" s="279"/>
      <c r="D224" s="280"/>
      <c r="E224" s="274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</row>
    <row r="225" spans="1:27" ht="9.75">
      <c r="A225" s="279"/>
      <c r="B225" s="279"/>
      <c r="C225" s="279"/>
      <c r="D225" s="280"/>
      <c r="E225" s="274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</row>
    <row r="226" spans="1:27" ht="9.75">
      <c r="A226" s="279"/>
      <c r="B226" s="279"/>
      <c r="C226" s="279"/>
      <c r="D226" s="280"/>
      <c r="E226" s="274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</row>
    <row r="227" spans="1:27" ht="9.75">
      <c r="A227" s="279"/>
      <c r="B227" s="279"/>
      <c r="C227" s="279"/>
      <c r="D227" s="280"/>
      <c r="E227" s="274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</row>
    <row r="228" spans="1:27" ht="9.75">
      <c r="A228" s="279"/>
      <c r="B228" s="279"/>
      <c r="C228" s="279"/>
      <c r="D228" s="280"/>
      <c r="E228" s="274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</row>
    <row r="229" spans="1:27" ht="9.75">
      <c r="A229" s="279"/>
      <c r="B229" s="279"/>
      <c r="C229" s="279"/>
      <c r="D229" s="280"/>
      <c r="E229" s="274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</row>
    <row r="230" spans="1:27" ht="9.75">
      <c r="A230" s="279"/>
      <c r="B230" s="279"/>
      <c r="C230" s="279"/>
      <c r="D230" s="280"/>
      <c r="E230" s="274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</row>
    <row r="231" spans="1:27" ht="9.75">
      <c r="A231" s="279"/>
      <c r="B231" s="279"/>
      <c r="C231" s="279"/>
      <c r="D231" s="280"/>
      <c r="E231" s="274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</row>
    <row r="232" spans="1:27" ht="9.75">
      <c r="A232" s="279"/>
      <c r="B232" s="279"/>
      <c r="C232" s="279"/>
      <c r="D232" s="280"/>
      <c r="E232" s="274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</row>
    <row r="233" spans="1:27" ht="9.75">
      <c r="A233" s="279"/>
      <c r="B233" s="279"/>
      <c r="C233" s="279"/>
      <c r="D233" s="280"/>
      <c r="E233" s="274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</row>
    <row r="234" spans="1:27" ht="9.75">
      <c r="A234" s="279"/>
      <c r="B234" s="279"/>
      <c r="C234" s="279"/>
      <c r="D234" s="280"/>
      <c r="E234" s="274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</row>
    <row r="235" spans="1:27" ht="9.75">
      <c r="A235" s="279"/>
      <c r="B235" s="279"/>
      <c r="C235" s="279"/>
      <c r="D235" s="280"/>
      <c r="E235" s="274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</row>
    <row r="236" spans="1:27" ht="9.75">
      <c r="A236" s="279"/>
      <c r="B236" s="279"/>
      <c r="C236" s="279"/>
      <c r="D236" s="280"/>
      <c r="E236" s="274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</row>
    <row r="237" spans="1:27" ht="9.75">
      <c r="A237" s="279"/>
      <c r="B237" s="279"/>
      <c r="C237" s="279"/>
      <c r="D237" s="280"/>
      <c r="E237" s="274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</row>
    <row r="238" spans="1:27" ht="9.75">
      <c r="A238" s="279"/>
      <c r="B238" s="279"/>
      <c r="C238" s="279"/>
      <c r="D238" s="280"/>
      <c r="E238" s="274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</row>
    <row r="239" spans="1:27" ht="9.75">
      <c r="A239" s="274"/>
      <c r="B239" s="274"/>
      <c r="C239" s="274"/>
      <c r="D239" s="274"/>
      <c r="E239" s="274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</row>
    <row r="240" spans="1:27" ht="9.75">
      <c r="A240" s="274"/>
      <c r="B240" s="274"/>
      <c r="C240" s="274"/>
      <c r="D240" s="274"/>
      <c r="E240" s="274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</row>
    <row r="241" spans="1:27" ht="9.75">
      <c r="A241" s="274"/>
      <c r="B241" s="271"/>
      <c r="C241" s="281"/>
      <c r="D241" s="282"/>
      <c r="E241" s="274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</row>
    <row r="242" spans="1:27" ht="9.75">
      <c r="A242" s="274"/>
      <c r="B242" s="274"/>
      <c r="C242" s="274"/>
      <c r="D242" s="274"/>
      <c r="E242" s="274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</row>
    <row r="243" spans="1:27" ht="9.75">
      <c r="A243" s="277"/>
      <c r="B243" s="277"/>
      <c r="C243" s="277"/>
      <c r="D243" s="277"/>
      <c r="E243" s="277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</row>
    <row r="244" spans="1:27" ht="9.75">
      <c r="A244" s="277"/>
      <c r="B244" s="277"/>
      <c r="C244" s="277"/>
      <c r="D244" s="277"/>
      <c r="E244" s="277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</row>
    <row r="245" spans="1:27" ht="9.75">
      <c r="A245" s="277"/>
      <c r="B245" s="277"/>
      <c r="C245" s="277"/>
      <c r="D245" s="277"/>
      <c r="E245" s="277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</row>
    <row r="246" spans="1:27" ht="9.75">
      <c r="A246" s="277"/>
      <c r="B246" s="277"/>
      <c r="C246" s="277"/>
      <c r="D246" s="277"/>
      <c r="E246" s="277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</row>
    <row r="247" spans="1:27" ht="9.75">
      <c r="A247" s="277"/>
      <c r="B247" s="277"/>
      <c r="C247" s="277"/>
      <c r="D247" s="277"/>
      <c r="E247" s="277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</row>
    <row r="248" spans="1:27" ht="9.75">
      <c r="A248" s="277"/>
      <c r="B248" s="277"/>
      <c r="C248" s="277"/>
      <c r="D248" s="277"/>
      <c r="E248" s="277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</row>
    <row r="249" spans="1:27" ht="9.75">
      <c r="A249" s="277"/>
      <c r="B249" s="277"/>
      <c r="C249" s="277"/>
      <c r="D249" s="277"/>
      <c r="E249" s="277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</row>
    <row r="250" spans="1:27" ht="9.75">
      <c r="A250" s="277"/>
      <c r="B250" s="277"/>
      <c r="C250" s="277"/>
      <c r="D250" s="277"/>
      <c r="E250" s="277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</row>
    <row r="251" spans="1:27" ht="9.75">
      <c r="A251" s="277"/>
      <c r="B251" s="277"/>
      <c r="C251" s="277"/>
      <c r="D251" s="277"/>
      <c r="E251" s="277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</row>
    <row r="252" spans="1:27" ht="9.75">
      <c r="A252" s="277"/>
      <c r="B252" s="277"/>
      <c r="C252" s="277"/>
      <c r="D252" s="277"/>
      <c r="E252" s="277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</row>
    <row r="253" spans="1:27" ht="9.75">
      <c r="A253" s="277"/>
      <c r="B253" s="277"/>
      <c r="C253" s="277"/>
      <c r="D253" s="277"/>
      <c r="E253" s="277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</row>
    <row r="254" spans="1:27" ht="9.75">
      <c r="A254" s="277"/>
      <c r="B254" s="277"/>
      <c r="C254" s="277"/>
      <c r="D254" s="277"/>
      <c r="E254" s="277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</row>
    <row r="255" spans="1:27" ht="9.75">
      <c r="A255" s="277"/>
      <c r="B255" s="277"/>
      <c r="C255" s="277"/>
      <c r="D255" s="277"/>
      <c r="E255" s="277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</row>
    <row r="256" spans="1:27" ht="9.75">
      <c r="A256" s="277"/>
      <c r="B256" s="277"/>
      <c r="C256" s="277"/>
      <c r="D256" s="277"/>
      <c r="E256" s="277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</row>
    <row r="257" spans="1:27" ht="9.75">
      <c r="A257" s="277"/>
      <c r="B257" s="277"/>
      <c r="C257" s="277"/>
      <c r="D257" s="277"/>
      <c r="E257" s="277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</row>
    <row r="258" spans="1:27" ht="9.75">
      <c r="A258" s="277"/>
      <c r="B258" s="277"/>
      <c r="C258" s="277"/>
      <c r="D258" s="277"/>
      <c r="E258" s="277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</row>
    <row r="259" spans="1:27" ht="9.75">
      <c r="A259" s="277"/>
      <c r="B259" s="277"/>
      <c r="C259" s="277"/>
      <c r="D259" s="277"/>
      <c r="E259" s="277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</row>
    <row r="260" spans="1:27" ht="9.75">
      <c r="A260" s="277"/>
      <c r="B260" s="277"/>
      <c r="C260" s="277"/>
      <c r="D260" s="277"/>
      <c r="E260" s="277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</row>
    <row r="261" spans="1:27" ht="9.75">
      <c r="A261" s="277"/>
      <c r="B261" s="277"/>
      <c r="C261" s="277"/>
      <c r="D261" s="277"/>
      <c r="E261" s="277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</row>
    <row r="262" spans="1:27" ht="9.75">
      <c r="A262" s="275"/>
      <c r="B262" s="275"/>
      <c r="C262" s="275"/>
      <c r="D262" s="275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</row>
    <row r="263" spans="1:27" ht="9.75">
      <c r="A263" s="271"/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</row>
    <row r="264" spans="1:27" ht="15">
      <c r="A264" s="271"/>
      <c r="B264" s="271"/>
      <c r="C264" s="271"/>
      <c r="D264" s="272"/>
      <c r="E264" s="271"/>
      <c r="F264" s="442"/>
      <c r="G264" s="443"/>
      <c r="H264" s="443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</row>
    <row r="265" spans="1:27" ht="9.75">
      <c r="A265" s="274"/>
      <c r="B265" s="283"/>
      <c r="C265" s="283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</row>
    <row r="266" spans="1:35" ht="9.75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45"/>
      <c r="AC266" s="246"/>
      <c r="AD266" s="247"/>
      <c r="AE266" s="247"/>
      <c r="AF266" s="248"/>
      <c r="AG266" s="247"/>
      <c r="AH266" s="247"/>
      <c r="AI266" s="248"/>
    </row>
    <row r="267" spans="1:35" ht="9.75">
      <c r="A267" s="277"/>
      <c r="B267" s="277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6"/>
      <c r="AC267" s="249"/>
      <c r="AD267" s="250"/>
      <c r="AE267" s="249"/>
      <c r="AF267" s="249"/>
      <c r="AG267" s="250"/>
      <c r="AH267" s="249"/>
      <c r="AI267" s="249"/>
    </row>
    <row r="268" spans="1:35" ht="9.75">
      <c r="A268" s="277"/>
      <c r="B268" s="277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6"/>
      <c r="AC268" s="249"/>
      <c r="AD268" s="250"/>
      <c r="AE268" s="249"/>
      <c r="AF268" s="249"/>
      <c r="AG268" s="250"/>
      <c r="AH268" s="249"/>
      <c r="AI268" s="249"/>
    </row>
    <row r="269" spans="1:35" ht="9.75">
      <c r="A269" s="277"/>
      <c r="B269" s="277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6"/>
      <c r="AC269" s="249"/>
      <c r="AD269" s="250"/>
      <c r="AE269" s="249"/>
      <c r="AF269" s="249"/>
      <c r="AG269" s="250"/>
      <c r="AH269" s="249"/>
      <c r="AI269" s="249"/>
    </row>
    <row r="270" spans="1:35" ht="9.75">
      <c r="A270" s="277"/>
      <c r="B270" s="277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6"/>
      <c r="AC270" s="249"/>
      <c r="AD270" s="250"/>
      <c r="AE270" s="249"/>
      <c r="AF270" s="249"/>
      <c r="AG270" s="250"/>
      <c r="AH270" s="249"/>
      <c r="AI270" s="249"/>
    </row>
    <row r="271" spans="1:35" ht="9.75">
      <c r="A271" s="277"/>
      <c r="B271" s="277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6"/>
      <c r="AC271" s="249"/>
      <c r="AD271" s="250"/>
      <c r="AE271" s="249"/>
      <c r="AF271" s="249"/>
      <c r="AG271" s="250"/>
      <c r="AH271" s="249"/>
      <c r="AI271" s="249"/>
    </row>
    <row r="272" spans="1:35" ht="9.75">
      <c r="A272" s="277"/>
      <c r="B272" s="277"/>
      <c r="C272" s="277"/>
      <c r="D272" s="277"/>
      <c r="E272" s="277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6"/>
      <c r="AC272" s="249"/>
      <c r="AD272" s="250"/>
      <c r="AE272" s="250"/>
      <c r="AF272" s="249"/>
      <c r="AG272" s="250"/>
      <c r="AH272" s="250"/>
      <c r="AI272" s="249"/>
    </row>
    <row r="273" spans="1:35" ht="9.75">
      <c r="A273" s="277"/>
      <c r="B273" s="277"/>
      <c r="C273" s="277"/>
      <c r="D273" s="277"/>
      <c r="E273" s="277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6"/>
      <c r="AC273" s="249"/>
      <c r="AD273" s="250"/>
      <c r="AE273" s="250"/>
      <c r="AF273" s="249"/>
      <c r="AG273" s="250"/>
      <c r="AH273" s="250"/>
      <c r="AI273" s="249"/>
    </row>
    <row r="274" spans="1:35" ht="9.75">
      <c r="A274" s="277"/>
      <c r="B274" s="277"/>
      <c r="C274" s="277"/>
      <c r="D274" s="277"/>
      <c r="E274" s="277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6"/>
      <c r="AC274" s="249"/>
      <c r="AD274" s="250"/>
      <c r="AE274" s="250"/>
      <c r="AF274" s="249"/>
      <c r="AG274" s="250"/>
      <c r="AH274" s="250"/>
      <c r="AI274" s="249"/>
    </row>
    <row r="275" spans="1:35" ht="9.75">
      <c r="A275" s="277"/>
      <c r="B275" s="277"/>
      <c r="C275" s="277"/>
      <c r="D275" s="277"/>
      <c r="E275" s="277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6"/>
      <c r="AC275" s="249"/>
      <c r="AD275" s="250"/>
      <c r="AE275" s="250"/>
      <c r="AF275" s="249"/>
      <c r="AG275" s="250"/>
      <c r="AH275" s="250"/>
      <c r="AI275" s="249"/>
    </row>
    <row r="276" spans="1:35" ht="9.75">
      <c r="A276" s="277"/>
      <c r="B276" s="277"/>
      <c r="C276" s="277"/>
      <c r="D276" s="277"/>
      <c r="E276" s="277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6"/>
      <c r="AC276" s="249"/>
      <c r="AD276" s="250"/>
      <c r="AE276" s="250"/>
      <c r="AF276" s="249"/>
      <c r="AG276" s="250"/>
      <c r="AH276" s="250"/>
      <c r="AI276" s="249"/>
    </row>
    <row r="277" spans="1:35" ht="9.75">
      <c r="A277" s="277"/>
      <c r="B277" s="277"/>
      <c r="C277" s="277"/>
      <c r="D277" s="277"/>
      <c r="E277" s="277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6"/>
      <c r="AC277" s="249"/>
      <c r="AD277" s="250"/>
      <c r="AE277" s="250"/>
      <c r="AF277" s="249"/>
      <c r="AG277" s="250"/>
      <c r="AH277" s="250"/>
      <c r="AI277" s="249"/>
    </row>
    <row r="278" spans="1:35" ht="9.75">
      <c r="A278" s="277"/>
      <c r="B278" s="277"/>
      <c r="C278" s="277"/>
      <c r="D278" s="277"/>
      <c r="E278" s="277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6"/>
      <c r="AC278" s="249"/>
      <c r="AD278" s="250"/>
      <c r="AE278" s="250"/>
      <c r="AF278" s="249"/>
      <c r="AG278" s="250"/>
      <c r="AH278" s="250"/>
      <c r="AI278" s="249"/>
    </row>
    <row r="279" spans="1:35" ht="9.75">
      <c r="A279" s="277"/>
      <c r="B279" s="277"/>
      <c r="C279" s="277"/>
      <c r="D279" s="277"/>
      <c r="E279" s="277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6"/>
      <c r="AC279" s="249"/>
      <c r="AD279" s="250"/>
      <c r="AE279" s="250"/>
      <c r="AF279" s="249"/>
      <c r="AG279" s="250"/>
      <c r="AH279" s="250"/>
      <c r="AI279" s="249"/>
    </row>
    <row r="280" spans="1:35" ht="9.75">
      <c r="A280" s="277"/>
      <c r="B280" s="277"/>
      <c r="C280" s="277"/>
      <c r="D280" s="277"/>
      <c r="E280" s="277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6"/>
      <c r="AC280" s="249"/>
      <c r="AD280" s="250"/>
      <c r="AE280" s="250"/>
      <c r="AF280" s="249"/>
      <c r="AG280" s="250"/>
      <c r="AH280" s="250"/>
      <c r="AI280" s="249"/>
    </row>
    <row r="281" spans="1:35" ht="9.75">
      <c r="A281" s="277"/>
      <c r="B281" s="277"/>
      <c r="C281" s="277"/>
      <c r="D281" s="277"/>
      <c r="E281" s="277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6"/>
      <c r="AC281" s="249"/>
      <c r="AD281" s="250"/>
      <c r="AE281" s="250"/>
      <c r="AF281" s="249"/>
      <c r="AG281" s="250"/>
      <c r="AH281" s="250"/>
      <c r="AI281" s="249"/>
    </row>
    <row r="282" spans="1:35" ht="9.75">
      <c r="A282" s="277"/>
      <c r="B282" s="277"/>
      <c r="C282" s="277"/>
      <c r="D282" s="277"/>
      <c r="E282" s="277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6"/>
      <c r="AC282" s="249"/>
      <c r="AD282" s="250"/>
      <c r="AE282" s="250"/>
      <c r="AF282" s="249"/>
      <c r="AG282" s="250"/>
      <c r="AH282" s="250"/>
      <c r="AI282" s="249"/>
    </row>
    <row r="283" spans="1:35" ht="9.75">
      <c r="A283" s="277"/>
      <c r="B283" s="277"/>
      <c r="C283" s="277"/>
      <c r="D283" s="277"/>
      <c r="E283" s="277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6"/>
      <c r="AC283" s="249"/>
      <c r="AD283" s="250"/>
      <c r="AE283" s="250"/>
      <c r="AF283" s="249"/>
      <c r="AG283" s="250"/>
      <c r="AH283" s="250"/>
      <c r="AI283" s="249"/>
    </row>
    <row r="284" spans="1:35" ht="9.75">
      <c r="A284" s="277"/>
      <c r="B284" s="277"/>
      <c r="C284" s="277"/>
      <c r="D284" s="277"/>
      <c r="E284" s="277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6"/>
      <c r="AC284" s="249"/>
      <c r="AD284" s="250"/>
      <c r="AE284" s="250"/>
      <c r="AF284" s="249"/>
      <c r="AG284" s="250"/>
      <c r="AH284" s="250"/>
      <c r="AI284" s="249"/>
    </row>
    <row r="285" spans="1:35" ht="9.75">
      <c r="A285" s="277"/>
      <c r="B285" s="277"/>
      <c r="C285" s="277"/>
      <c r="D285" s="277"/>
      <c r="E285" s="277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6"/>
      <c r="AC285" s="249"/>
      <c r="AD285" s="250"/>
      <c r="AE285" s="250"/>
      <c r="AF285" s="249"/>
      <c r="AG285" s="250"/>
      <c r="AH285" s="250"/>
      <c r="AI285" s="249"/>
    </row>
    <row r="286" spans="1:35" ht="9.75">
      <c r="A286" s="277"/>
      <c r="B286" s="277"/>
      <c r="C286" s="277"/>
      <c r="D286" s="277"/>
      <c r="E286" s="277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6"/>
      <c r="AC286" s="249"/>
      <c r="AD286" s="250"/>
      <c r="AE286" s="250"/>
      <c r="AF286" s="249"/>
      <c r="AG286" s="250"/>
      <c r="AH286" s="250"/>
      <c r="AI286" s="249"/>
    </row>
    <row r="287" spans="1:35" ht="9.75">
      <c r="A287" s="274"/>
      <c r="B287" s="271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43"/>
      <c r="AC287" s="243"/>
      <c r="AD287" s="243"/>
      <c r="AE287" s="243"/>
      <c r="AF287" s="243"/>
      <c r="AG287" s="243"/>
      <c r="AH287" s="243"/>
      <c r="AI287" s="243"/>
    </row>
    <row r="288" spans="1:27" ht="9.75">
      <c r="A288" s="271"/>
      <c r="B288" s="271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</row>
    <row r="289" spans="1:27" ht="15">
      <c r="A289" s="271"/>
      <c r="B289" s="271"/>
      <c r="C289" s="271"/>
      <c r="D289" s="272"/>
      <c r="E289" s="271"/>
      <c r="F289" s="442"/>
      <c r="G289" s="443"/>
      <c r="H289" s="443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</row>
    <row r="290" spans="1:35" ht="9.75">
      <c r="A290" s="274"/>
      <c r="B290" s="271"/>
      <c r="C290" s="283"/>
      <c r="D290" s="283"/>
      <c r="E290" s="271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43"/>
      <c r="AC290" s="243"/>
      <c r="AD290" s="243"/>
      <c r="AE290" s="243"/>
      <c r="AF290" s="243"/>
      <c r="AG290" s="243"/>
      <c r="AH290" s="243"/>
      <c r="AI290" s="243"/>
    </row>
    <row r="291" spans="1:35" ht="9.75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45"/>
      <c r="AC291" s="246"/>
      <c r="AD291" s="247"/>
      <c r="AE291" s="247"/>
      <c r="AF291" s="248"/>
      <c r="AG291" s="247"/>
      <c r="AH291" s="247"/>
      <c r="AI291" s="248"/>
    </row>
    <row r="292" spans="1:35" ht="9.75">
      <c r="A292" s="277"/>
      <c r="B292" s="277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6"/>
      <c r="AC292" s="249"/>
      <c r="AD292" s="250"/>
      <c r="AE292" s="250"/>
      <c r="AF292" s="249"/>
      <c r="AG292" s="250"/>
      <c r="AH292" s="250"/>
      <c r="AI292" s="249"/>
    </row>
    <row r="293" spans="1:35" ht="9.75">
      <c r="A293" s="277"/>
      <c r="B293" s="277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6"/>
      <c r="AC293" s="249"/>
      <c r="AD293" s="250"/>
      <c r="AE293" s="250"/>
      <c r="AF293" s="249"/>
      <c r="AG293" s="250"/>
      <c r="AH293" s="250"/>
      <c r="AI293" s="249"/>
    </row>
    <row r="294" spans="1:35" ht="9.75">
      <c r="A294" s="277"/>
      <c r="B294" s="277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6"/>
      <c r="AC294" s="249"/>
      <c r="AD294" s="250"/>
      <c r="AE294" s="250"/>
      <c r="AF294" s="249"/>
      <c r="AG294" s="250"/>
      <c r="AH294" s="250"/>
      <c r="AI294" s="249"/>
    </row>
    <row r="295" spans="1:35" ht="9.75">
      <c r="A295" s="277"/>
      <c r="B295" s="277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6"/>
      <c r="AC295" s="249"/>
      <c r="AD295" s="250"/>
      <c r="AE295" s="250"/>
      <c r="AF295" s="249"/>
      <c r="AG295" s="250"/>
      <c r="AH295" s="250"/>
      <c r="AI295" s="249"/>
    </row>
    <row r="296" spans="1:35" ht="9.75">
      <c r="A296" s="277"/>
      <c r="B296" s="277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6"/>
      <c r="AC296" s="249"/>
      <c r="AD296" s="250"/>
      <c r="AE296" s="250"/>
      <c r="AF296" s="249"/>
      <c r="AG296" s="250"/>
      <c r="AH296" s="250"/>
      <c r="AI296" s="249"/>
    </row>
    <row r="297" spans="1:35" ht="9.75">
      <c r="A297" s="277"/>
      <c r="B297" s="277"/>
      <c r="C297" s="277"/>
      <c r="D297" s="277"/>
      <c r="E297" s="277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6"/>
      <c r="AC297" s="249"/>
      <c r="AD297" s="250"/>
      <c r="AE297" s="250"/>
      <c r="AF297" s="249"/>
      <c r="AG297" s="250"/>
      <c r="AH297" s="250"/>
      <c r="AI297" s="249"/>
    </row>
    <row r="298" spans="1:35" ht="9.75">
      <c r="A298" s="277"/>
      <c r="B298" s="277"/>
      <c r="C298" s="277"/>
      <c r="D298" s="277"/>
      <c r="E298" s="277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6"/>
      <c r="AC298" s="249"/>
      <c r="AD298" s="250"/>
      <c r="AE298" s="250"/>
      <c r="AF298" s="249"/>
      <c r="AG298" s="250"/>
      <c r="AH298" s="250"/>
      <c r="AI298" s="249"/>
    </row>
    <row r="299" spans="1:35" ht="9.75">
      <c r="A299" s="277"/>
      <c r="B299" s="277"/>
      <c r="C299" s="277"/>
      <c r="D299" s="277"/>
      <c r="E299" s="277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6"/>
      <c r="AC299" s="249"/>
      <c r="AD299" s="250"/>
      <c r="AE299" s="250"/>
      <c r="AF299" s="249"/>
      <c r="AG299" s="250"/>
      <c r="AH299" s="250"/>
      <c r="AI299" s="249"/>
    </row>
    <row r="300" spans="1:35" ht="9.75">
      <c r="A300" s="277"/>
      <c r="B300" s="277"/>
      <c r="C300" s="277"/>
      <c r="D300" s="277"/>
      <c r="E300" s="277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6"/>
      <c r="AC300" s="249"/>
      <c r="AD300" s="250"/>
      <c r="AE300" s="250"/>
      <c r="AF300" s="249"/>
      <c r="AG300" s="250"/>
      <c r="AH300" s="250"/>
      <c r="AI300" s="249"/>
    </row>
    <row r="301" spans="1:35" ht="9.75">
      <c r="A301" s="277"/>
      <c r="B301" s="277"/>
      <c r="C301" s="277"/>
      <c r="D301" s="277"/>
      <c r="E301" s="277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6"/>
      <c r="AC301" s="249"/>
      <c r="AD301" s="250"/>
      <c r="AE301" s="250"/>
      <c r="AF301" s="249"/>
      <c r="AG301" s="250"/>
      <c r="AH301" s="250"/>
      <c r="AI301" s="249"/>
    </row>
    <row r="302" spans="1:35" ht="9.75">
      <c r="A302" s="277"/>
      <c r="B302" s="277"/>
      <c r="C302" s="277"/>
      <c r="D302" s="277"/>
      <c r="E302" s="277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6"/>
      <c r="AC302" s="249"/>
      <c r="AD302" s="250"/>
      <c r="AE302" s="250"/>
      <c r="AF302" s="249"/>
      <c r="AG302" s="250"/>
      <c r="AH302" s="250"/>
      <c r="AI302" s="249"/>
    </row>
    <row r="303" spans="1:35" ht="9.75">
      <c r="A303" s="277"/>
      <c r="B303" s="277"/>
      <c r="C303" s="277"/>
      <c r="D303" s="277"/>
      <c r="E303" s="277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6"/>
      <c r="AC303" s="249"/>
      <c r="AD303" s="250"/>
      <c r="AE303" s="250"/>
      <c r="AF303" s="249"/>
      <c r="AG303" s="250"/>
      <c r="AH303" s="250"/>
      <c r="AI303" s="249"/>
    </row>
    <row r="304" spans="1:35" ht="9.75">
      <c r="A304" s="277"/>
      <c r="B304" s="277"/>
      <c r="C304" s="277"/>
      <c r="D304" s="277"/>
      <c r="E304" s="277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6"/>
      <c r="AC304" s="249"/>
      <c r="AD304" s="250"/>
      <c r="AE304" s="250"/>
      <c r="AF304" s="249"/>
      <c r="AG304" s="250"/>
      <c r="AH304" s="250"/>
      <c r="AI304" s="249"/>
    </row>
    <row r="305" spans="1:35" ht="9.75">
      <c r="A305" s="277"/>
      <c r="B305" s="277"/>
      <c r="C305" s="277"/>
      <c r="D305" s="277"/>
      <c r="E305" s="277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6"/>
      <c r="AC305" s="249"/>
      <c r="AD305" s="250"/>
      <c r="AE305" s="250"/>
      <c r="AF305" s="249"/>
      <c r="AG305" s="250"/>
      <c r="AH305" s="250"/>
      <c r="AI305" s="249"/>
    </row>
    <row r="306" spans="1:35" ht="9.75">
      <c r="A306" s="277"/>
      <c r="B306" s="277"/>
      <c r="C306" s="277"/>
      <c r="D306" s="277"/>
      <c r="E306" s="277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6"/>
      <c r="AC306" s="249"/>
      <c r="AD306" s="250"/>
      <c r="AE306" s="250"/>
      <c r="AF306" s="249"/>
      <c r="AG306" s="250"/>
      <c r="AH306" s="250"/>
      <c r="AI306" s="249"/>
    </row>
    <row r="307" spans="1:35" ht="9.75">
      <c r="A307" s="277"/>
      <c r="B307" s="277"/>
      <c r="C307" s="277"/>
      <c r="D307" s="277"/>
      <c r="E307" s="277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6"/>
      <c r="AC307" s="249"/>
      <c r="AD307" s="250"/>
      <c r="AE307" s="250"/>
      <c r="AF307" s="249"/>
      <c r="AG307" s="250"/>
      <c r="AH307" s="250"/>
      <c r="AI307" s="249"/>
    </row>
    <row r="308" spans="1:35" ht="9.75">
      <c r="A308" s="277"/>
      <c r="B308" s="277"/>
      <c r="C308" s="277"/>
      <c r="D308" s="277"/>
      <c r="E308" s="277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6"/>
      <c r="AC308" s="249"/>
      <c r="AD308" s="250"/>
      <c r="AE308" s="250"/>
      <c r="AF308" s="249"/>
      <c r="AG308" s="250"/>
      <c r="AH308" s="250"/>
      <c r="AI308" s="249"/>
    </row>
    <row r="309" spans="1:35" ht="9.75">
      <c r="A309" s="277"/>
      <c r="B309" s="277"/>
      <c r="C309" s="277"/>
      <c r="D309" s="277"/>
      <c r="E309" s="277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6"/>
      <c r="AC309" s="249"/>
      <c r="AD309" s="250"/>
      <c r="AE309" s="250"/>
      <c r="AF309" s="249"/>
      <c r="AG309" s="250"/>
      <c r="AH309" s="250"/>
      <c r="AI309" s="249"/>
    </row>
    <row r="310" spans="1:35" ht="9.75">
      <c r="A310" s="277"/>
      <c r="B310" s="277"/>
      <c r="C310" s="277"/>
      <c r="D310" s="277"/>
      <c r="E310" s="277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6"/>
      <c r="AC310" s="249"/>
      <c r="AD310" s="250"/>
      <c r="AE310" s="250"/>
      <c r="AF310" s="249"/>
      <c r="AG310" s="250"/>
      <c r="AH310" s="250"/>
      <c r="AI310" s="249"/>
    </row>
    <row r="311" spans="1:35" ht="9.75">
      <c r="A311" s="277"/>
      <c r="B311" s="277"/>
      <c r="C311" s="277"/>
      <c r="D311" s="277"/>
      <c r="E311" s="277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6"/>
      <c r="AC311" s="249"/>
      <c r="AD311" s="250"/>
      <c r="AE311" s="250"/>
      <c r="AF311" s="249"/>
      <c r="AG311" s="250"/>
      <c r="AH311" s="250"/>
      <c r="AI311" s="249"/>
    </row>
    <row r="312" spans="1:27" ht="9.75">
      <c r="A312" s="271"/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</row>
    <row r="313" spans="1:27" ht="9.75">
      <c r="A313" s="274"/>
      <c r="B313" s="271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</row>
    <row r="314" spans="1:27" ht="9.75">
      <c r="A314" s="274"/>
      <c r="B314" s="274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</row>
    <row r="315" spans="1:27" ht="9.75">
      <c r="A315" s="274"/>
      <c r="B315" s="274"/>
      <c r="C315" s="274"/>
      <c r="D315" s="274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</row>
    <row r="316" spans="1:27" ht="9.75">
      <c r="A316" s="279"/>
      <c r="B316" s="279"/>
      <c r="C316" s="279"/>
      <c r="D316" s="279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</row>
    <row r="317" spans="1:27" ht="9.75">
      <c r="A317" s="279"/>
      <c r="B317" s="279"/>
      <c r="C317" s="279"/>
      <c r="D317" s="279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</row>
    <row r="318" spans="1:27" ht="9.75">
      <c r="A318" s="279"/>
      <c r="B318" s="279"/>
      <c r="C318" s="279"/>
      <c r="D318" s="279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</row>
    <row r="319" spans="1:27" ht="9.75">
      <c r="A319" s="279"/>
      <c r="B319" s="279"/>
      <c r="C319" s="279"/>
      <c r="D319" s="279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</row>
    <row r="320" spans="1:27" ht="9.75">
      <c r="A320" s="279"/>
      <c r="B320" s="279"/>
      <c r="C320" s="279"/>
      <c r="D320" s="279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</row>
    <row r="321" spans="1:27" ht="9.75">
      <c r="A321" s="279"/>
      <c r="B321" s="279"/>
      <c r="C321" s="279"/>
      <c r="D321" s="279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</row>
    <row r="322" spans="1:27" ht="9.75">
      <c r="A322" s="279"/>
      <c r="B322" s="279"/>
      <c r="C322" s="279"/>
      <c r="D322" s="279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</row>
    <row r="323" spans="1:27" ht="9.75">
      <c r="A323" s="279"/>
      <c r="B323" s="279"/>
      <c r="C323" s="279"/>
      <c r="D323" s="279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</row>
    <row r="324" spans="1:27" ht="9.75">
      <c r="A324" s="279"/>
      <c r="B324" s="279"/>
      <c r="C324" s="279"/>
      <c r="D324" s="279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</row>
    <row r="325" spans="1:27" ht="9.75">
      <c r="A325" s="279"/>
      <c r="B325" s="279"/>
      <c r="C325" s="279"/>
      <c r="D325" s="279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</row>
    <row r="326" spans="1:27" ht="9.75">
      <c r="A326" s="279"/>
      <c r="B326" s="279"/>
      <c r="C326" s="279"/>
      <c r="D326" s="279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</row>
    <row r="327" spans="1:27" ht="9.75">
      <c r="A327" s="279"/>
      <c r="B327" s="279"/>
      <c r="C327" s="279"/>
      <c r="D327" s="279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</row>
    <row r="328" spans="1:27" ht="9.75">
      <c r="A328" s="279"/>
      <c r="B328" s="279"/>
      <c r="C328" s="279"/>
      <c r="D328" s="279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</row>
    <row r="329" spans="1:27" ht="9.75">
      <c r="A329" s="279"/>
      <c r="B329" s="279"/>
      <c r="C329" s="279"/>
      <c r="D329" s="279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</row>
    <row r="330" spans="1:27" ht="9.75">
      <c r="A330" s="279"/>
      <c r="B330" s="279"/>
      <c r="C330" s="279"/>
      <c r="D330" s="279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</row>
    <row r="331" spans="1:27" ht="9.75">
      <c r="A331" s="279"/>
      <c r="B331" s="279"/>
      <c r="C331" s="279"/>
      <c r="D331" s="279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</row>
    <row r="332" spans="1:27" ht="9.75">
      <c r="A332" s="279"/>
      <c r="B332" s="279"/>
      <c r="C332" s="279"/>
      <c r="D332" s="279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</row>
    <row r="333" spans="1:27" ht="9.75">
      <c r="A333" s="279"/>
      <c r="B333" s="279"/>
      <c r="C333" s="279"/>
      <c r="D333" s="279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</row>
    <row r="334" spans="1:27" ht="9.75">
      <c r="A334" s="279"/>
      <c r="B334" s="279"/>
      <c r="C334" s="279"/>
      <c r="D334" s="279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</row>
    <row r="335" spans="1:27" ht="9.75">
      <c r="A335" s="279"/>
      <c r="B335" s="279"/>
      <c r="C335" s="279"/>
      <c r="D335" s="279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</row>
    <row r="336" spans="1:27" ht="9.75">
      <c r="A336" s="279"/>
      <c r="B336" s="279"/>
      <c r="C336" s="279"/>
      <c r="D336" s="279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</row>
    <row r="337" spans="1:27" ht="9.75">
      <c r="A337" s="279"/>
      <c r="B337" s="279"/>
      <c r="C337" s="279"/>
      <c r="D337" s="279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</row>
    <row r="338" spans="1:27" ht="9.75">
      <c r="A338" s="279"/>
      <c r="B338" s="279"/>
      <c r="C338" s="279"/>
      <c r="D338" s="279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</row>
    <row r="339" spans="1:27" ht="9.75">
      <c r="A339" s="279"/>
      <c r="B339" s="279"/>
      <c r="C339" s="279"/>
      <c r="D339" s="279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</row>
    <row r="340" spans="1:27" ht="9.75">
      <c r="A340" s="279"/>
      <c r="B340" s="279"/>
      <c r="C340" s="279"/>
      <c r="D340" s="279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</row>
    <row r="341" spans="1:27" ht="9.75">
      <c r="A341" s="279"/>
      <c r="B341" s="279"/>
      <c r="C341" s="279"/>
      <c r="D341" s="279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</row>
    <row r="342" spans="1:27" ht="9.75">
      <c r="A342" s="279"/>
      <c r="B342" s="279"/>
      <c r="C342" s="279"/>
      <c r="D342" s="279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</row>
    <row r="343" spans="1:27" ht="9.75">
      <c r="A343" s="279"/>
      <c r="B343" s="279"/>
      <c r="C343" s="279"/>
      <c r="D343" s="279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</row>
    <row r="344" spans="1:27" ht="9.75">
      <c r="A344" s="279"/>
      <c r="B344" s="279"/>
      <c r="C344" s="279"/>
      <c r="D344" s="279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</row>
    <row r="345" spans="1:27" ht="9.75">
      <c r="A345" s="279"/>
      <c r="B345" s="279"/>
      <c r="C345" s="279"/>
      <c r="D345" s="279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</row>
    <row r="346" spans="1:27" ht="9.75">
      <c r="A346" s="279"/>
      <c r="B346" s="279"/>
      <c r="C346" s="279"/>
      <c r="D346" s="279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</row>
    <row r="347" spans="1:27" ht="9.75">
      <c r="A347" s="279"/>
      <c r="B347" s="279"/>
      <c r="C347" s="279"/>
      <c r="D347" s="279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</row>
    <row r="348" spans="1:27" ht="9.75">
      <c r="A348" s="279"/>
      <c r="B348" s="279"/>
      <c r="C348" s="279"/>
      <c r="D348" s="279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</row>
    <row r="349" spans="1:27" ht="9.75">
      <c r="A349" s="279"/>
      <c r="B349" s="279"/>
      <c r="C349" s="279"/>
      <c r="D349" s="279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</row>
    <row r="350" spans="1:27" ht="9.75">
      <c r="A350" s="279"/>
      <c r="B350" s="279"/>
      <c r="C350" s="279"/>
      <c r="D350" s="279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</row>
    <row r="351" spans="1:27" ht="9.75">
      <c r="A351" s="279"/>
      <c r="B351" s="279"/>
      <c r="C351" s="279"/>
      <c r="D351" s="279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</row>
    <row r="352" spans="1:27" ht="9.75">
      <c r="A352" s="279"/>
      <c r="B352" s="279"/>
      <c r="C352" s="279"/>
      <c r="D352" s="279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</row>
    <row r="353" spans="1:27" ht="9.75">
      <c r="A353" s="279"/>
      <c r="B353" s="279"/>
      <c r="C353" s="279"/>
      <c r="D353" s="279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</row>
    <row r="354" spans="1:27" ht="9.75">
      <c r="A354" s="279"/>
      <c r="B354" s="279"/>
      <c r="C354" s="279"/>
      <c r="D354" s="279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</row>
    <row r="355" spans="1:27" ht="9.75">
      <c r="A355" s="279"/>
      <c r="B355" s="279"/>
      <c r="C355" s="279"/>
      <c r="D355" s="279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</row>
    <row r="356" spans="1:27" ht="9.75">
      <c r="A356" s="279"/>
      <c r="B356" s="279"/>
      <c r="C356" s="279"/>
      <c r="D356" s="279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</row>
    <row r="357" spans="1:27" ht="9.75">
      <c r="A357" s="279"/>
      <c r="B357" s="279"/>
      <c r="C357" s="279"/>
      <c r="D357" s="279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</row>
    <row r="358" spans="1:27" ht="9.75">
      <c r="A358" s="279"/>
      <c r="B358" s="279"/>
      <c r="C358" s="279"/>
      <c r="D358" s="279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</row>
    <row r="359" spans="1:27" ht="9.75">
      <c r="A359" s="279"/>
      <c r="B359" s="279"/>
      <c r="C359" s="279"/>
      <c r="D359" s="279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</row>
    <row r="360" spans="1:27" ht="9.75">
      <c r="A360" s="279"/>
      <c r="B360" s="279"/>
      <c r="C360" s="279"/>
      <c r="D360" s="279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</row>
    <row r="363" spans="1:3" ht="9.75">
      <c r="A363" s="251" t="s">
        <v>183</v>
      </c>
      <c r="B363" s="244"/>
      <c r="C363" s="244"/>
    </row>
    <row r="364" spans="1:3" ht="9.75">
      <c r="A364" s="242" t="s">
        <v>184</v>
      </c>
      <c r="B364" s="242" t="s">
        <v>185</v>
      </c>
      <c r="C364" s="242" t="s">
        <v>186</v>
      </c>
    </row>
    <row r="365" spans="1:3" ht="9.75">
      <c r="A365" s="252">
        <v>0</v>
      </c>
      <c r="B365" s="253"/>
      <c r="C365" s="254" t="s">
        <v>182</v>
      </c>
    </row>
    <row r="366" spans="1:3" ht="9.75">
      <c r="A366" s="252">
        <v>0.03125</v>
      </c>
      <c r="B366" s="253"/>
      <c r="C366" s="254" t="s">
        <v>187</v>
      </c>
    </row>
    <row r="367" spans="1:3" ht="9.75">
      <c r="A367" s="252">
        <v>0.0625</v>
      </c>
      <c r="B367" s="255"/>
      <c r="C367" s="254" t="s">
        <v>187</v>
      </c>
    </row>
    <row r="368" spans="1:3" ht="9.75">
      <c r="A368" s="252">
        <v>0.09375</v>
      </c>
      <c r="B368" s="255"/>
      <c r="C368" s="254" t="s">
        <v>188</v>
      </c>
    </row>
    <row r="369" spans="1:3" ht="9.75">
      <c r="A369" s="252">
        <v>0.125</v>
      </c>
      <c r="B369" s="255"/>
      <c r="C369" s="254" t="s">
        <v>188</v>
      </c>
    </row>
    <row r="370" spans="1:3" ht="9.75">
      <c r="A370" s="252">
        <v>0.15625</v>
      </c>
      <c r="B370" s="255"/>
      <c r="C370" s="254" t="s">
        <v>189</v>
      </c>
    </row>
    <row r="371" spans="1:3" ht="9.75">
      <c r="A371" s="252">
        <v>0.1875</v>
      </c>
      <c r="B371" s="255"/>
      <c r="C371" s="254" t="s">
        <v>189</v>
      </c>
    </row>
    <row r="372" spans="1:3" ht="9.75">
      <c r="A372" s="252">
        <v>0.21875</v>
      </c>
      <c r="B372" s="255"/>
      <c r="C372" s="254" t="s">
        <v>190</v>
      </c>
    </row>
    <row r="373" spans="1:3" ht="9.75">
      <c r="A373" s="252">
        <v>0.25</v>
      </c>
      <c r="B373" s="255"/>
      <c r="C373" s="254" t="s">
        <v>190</v>
      </c>
    </row>
    <row r="374" spans="1:3" ht="9.75">
      <c r="A374" s="252">
        <v>0.28125</v>
      </c>
      <c r="B374" s="255"/>
      <c r="C374" s="254" t="s">
        <v>191</v>
      </c>
    </row>
    <row r="375" spans="1:3" ht="9.75">
      <c r="A375" s="252">
        <v>0.3125</v>
      </c>
      <c r="B375" s="255"/>
      <c r="C375" s="254" t="s">
        <v>191</v>
      </c>
    </row>
    <row r="376" spans="1:3" ht="9.75">
      <c r="A376" s="252">
        <v>0.34375</v>
      </c>
      <c r="B376" s="255"/>
      <c r="C376" s="254" t="s">
        <v>192</v>
      </c>
    </row>
    <row r="377" spans="1:3" ht="9.75">
      <c r="A377" s="252">
        <v>0.375</v>
      </c>
      <c r="B377" s="255"/>
      <c r="C377" s="254" t="s">
        <v>192</v>
      </c>
    </row>
    <row r="378" spans="1:3" ht="9.75">
      <c r="A378" s="252">
        <v>0.40625</v>
      </c>
      <c r="B378" s="255"/>
      <c r="C378" s="254" t="s">
        <v>193</v>
      </c>
    </row>
    <row r="379" spans="1:3" ht="9.75">
      <c r="A379" s="252">
        <v>0.4375</v>
      </c>
      <c r="B379" s="255"/>
      <c r="C379" s="254" t="s">
        <v>193</v>
      </c>
    </row>
    <row r="380" spans="1:3" ht="9.75">
      <c r="A380" s="252">
        <v>0.46875</v>
      </c>
      <c r="B380" s="255"/>
      <c r="C380" s="254" t="s">
        <v>194</v>
      </c>
    </row>
    <row r="381" spans="1:3" ht="9.75">
      <c r="A381" s="252">
        <v>0.5</v>
      </c>
      <c r="B381" s="255"/>
      <c r="C381" s="254" t="s">
        <v>194</v>
      </c>
    </row>
    <row r="382" spans="1:3" ht="9.75">
      <c r="A382" s="252">
        <v>0.53125</v>
      </c>
      <c r="B382" s="255"/>
      <c r="C382" s="254" t="s">
        <v>195</v>
      </c>
    </row>
    <row r="383" spans="1:3" ht="9.75">
      <c r="A383" s="252">
        <v>0.5625</v>
      </c>
      <c r="B383" s="255"/>
      <c r="C383" s="254" t="s">
        <v>195</v>
      </c>
    </row>
    <row r="384" spans="1:3" ht="9.75">
      <c r="A384" s="252">
        <v>0.59375</v>
      </c>
      <c r="B384" s="255"/>
      <c r="C384" s="254" t="s">
        <v>196</v>
      </c>
    </row>
    <row r="385" spans="1:3" ht="9.75">
      <c r="A385" s="252">
        <v>0.625</v>
      </c>
      <c r="B385" s="255"/>
      <c r="C385" s="254" t="s">
        <v>196</v>
      </c>
    </row>
    <row r="386" spans="1:3" ht="9.75">
      <c r="A386" s="252">
        <v>0.65625</v>
      </c>
      <c r="B386" s="255"/>
      <c r="C386" s="254" t="s">
        <v>197</v>
      </c>
    </row>
    <row r="387" spans="1:3" ht="9.75">
      <c r="A387" s="252">
        <v>0.6875</v>
      </c>
      <c r="B387" s="255"/>
      <c r="C387" s="254" t="s">
        <v>197</v>
      </c>
    </row>
    <row r="388" spans="1:3" ht="9.75">
      <c r="A388" s="252">
        <v>0.71875</v>
      </c>
      <c r="B388" s="255"/>
      <c r="C388" s="254" t="s">
        <v>198</v>
      </c>
    </row>
    <row r="389" spans="1:3" ht="9.75">
      <c r="A389" s="252">
        <v>0.75</v>
      </c>
      <c r="B389" s="255"/>
      <c r="C389" s="254" t="s">
        <v>198</v>
      </c>
    </row>
    <row r="390" spans="1:3" ht="9.75">
      <c r="A390" s="252">
        <v>0.78125</v>
      </c>
      <c r="B390" s="255"/>
      <c r="C390" s="254" t="s">
        <v>199</v>
      </c>
    </row>
    <row r="391" spans="1:3" ht="9.75">
      <c r="A391" s="252">
        <v>0.8125</v>
      </c>
      <c r="B391" s="255"/>
      <c r="C391" s="254" t="s">
        <v>199</v>
      </c>
    </row>
    <row r="392" spans="1:3" ht="9.75">
      <c r="A392" s="252">
        <v>0.84375</v>
      </c>
      <c r="B392" s="255"/>
      <c r="C392" s="254" t="s">
        <v>200</v>
      </c>
    </row>
    <row r="393" spans="1:3" ht="9.75">
      <c r="A393" s="252">
        <v>0.875</v>
      </c>
      <c r="B393" s="255"/>
      <c r="C393" s="254" t="s">
        <v>200</v>
      </c>
    </row>
    <row r="394" spans="1:3" ht="9.75">
      <c r="A394" s="252">
        <v>0.90625</v>
      </c>
      <c r="B394" s="255"/>
      <c r="C394" s="254" t="s">
        <v>201</v>
      </c>
    </row>
    <row r="395" spans="1:3" ht="9.75">
      <c r="A395" s="252">
        <v>0.9375</v>
      </c>
      <c r="B395" s="255"/>
      <c r="C395" s="254" t="s">
        <v>201</v>
      </c>
    </row>
    <row r="396" spans="1:3" ht="9.75">
      <c r="A396" s="252">
        <v>0.96875</v>
      </c>
      <c r="B396" s="255"/>
      <c r="C396" s="254" t="s">
        <v>185</v>
      </c>
    </row>
    <row r="397" spans="1:3" ht="9.75">
      <c r="A397" s="252">
        <v>1</v>
      </c>
      <c r="B397" s="255"/>
      <c r="C397" s="254" t="s">
        <v>185</v>
      </c>
    </row>
    <row r="398" spans="1:3" ht="9.75">
      <c r="A398" s="256"/>
      <c r="B398" s="257"/>
      <c r="C398" s="258"/>
    </row>
    <row r="399" spans="1:3" ht="9.75">
      <c r="A399" s="259"/>
      <c r="B399" s="260"/>
      <c r="C399" s="260"/>
    </row>
    <row r="400" ht="9.75">
      <c r="A400" s="261"/>
    </row>
    <row r="401" spans="1:3" ht="9.75">
      <c r="A401" s="262" t="s">
        <v>202</v>
      </c>
      <c r="B401" s="244"/>
      <c r="C401" s="244"/>
    </row>
    <row r="402" spans="1:3" ht="9.75">
      <c r="A402" s="263">
        <v>5</v>
      </c>
      <c r="B402" s="264"/>
      <c r="C402" s="265" t="s">
        <v>203</v>
      </c>
    </row>
    <row r="403" spans="1:3" ht="9.75">
      <c r="A403" s="266">
        <f aca="true" t="shared" si="0" ref="A403:A466">A402+0.0625</f>
        <v>5.0625</v>
      </c>
      <c r="B403" s="253"/>
      <c r="C403" s="267" t="s">
        <v>204</v>
      </c>
    </row>
    <row r="404" spans="1:3" ht="9.75">
      <c r="A404" s="266">
        <f t="shared" si="0"/>
        <v>5.125</v>
      </c>
      <c r="B404" s="253"/>
      <c r="C404" s="267" t="s">
        <v>205</v>
      </c>
    </row>
    <row r="405" spans="1:3" ht="9.75">
      <c r="A405" s="266">
        <f t="shared" si="0"/>
        <v>5.1875</v>
      </c>
      <c r="B405" s="253"/>
      <c r="C405" s="267" t="s">
        <v>206</v>
      </c>
    </row>
    <row r="406" spans="1:3" ht="9.75">
      <c r="A406" s="266">
        <f t="shared" si="0"/>
        <v>5.25</v>
      </c>
      <c r="B406" s="253"/>
      <c r="C406" s="267" t="s">
        <v>207</v>
      </c>
    </row>
    <row r="407" spans="1:3" ht="9.75">
      <c r="A407" s="266">
        <f t="shared" si="0"/>
        <v>5.3125</v>
      </c>
      <c r="B407" s="253"/>
      <c r="C407" s="267" t="s">
        <v>208</v>
      </c>
    </row>
    <row r="408" spans="1:3" ht="9.75">
      <c r="A408" s="266">
        <f t="shared" si="0"/>
        <v>5.375</v>
      </c>
      <c r="B408" s="253"/>
      <c r="C408" s="267" t="s">
        <v>209</v>
      </c>
    </row>
    <row r="409" spans="1:3" ht="9.75">
      <c r="A409" s="266">
        <f t="shared" si="0"/>
        <v>5.4375</v>
      </c>
      <c r="B409" s="253"/>
      <c r="C409" s="267" t="s">
        <v>210</v>
      </c>
    </row>
    <row r="410" spans="1:3" ht="9.75">
      <c r="A410" s="266">
        <f t="shared" si="0"/>
        <v>5.5</v>
      </c>
      <c r="B410" s="253"/>
      <c r="C410" s="267" t="s">
        <v>211</v>
      </c>
    </row>
    <row r="411" spans="1:3" ht="9.75">
      <c r="A411" s="266">
        <f t="shared" si="0"/>
        <v>5.5625</v>
      </c>
      <c r="B411" s="253"/>
      <c r="C411" s="267" t="s">
        <v>212</v>
      </c>
    </row>
    <row r="412" spans="1:3" ht="9.75">
      <c r="A412" s="266">
        <f t="shared" si="0"/>
        <v>5.625</v>
      </c>
      <c r="B412" s="253"/>
      <c r="C412" s="267" t="s">
        <v>213</v>
      </c>
    </row>
    <row r="413" spans="1:3" ht="9.75">
      <c r="A413" s="266">
        <f t="shared" si="0"/>
        <v>5.6875</v>
      </c>
      <c r="B413" s="253"/>
      <c r="C413" s="267" t="s">
        <v>214</v>
      </c>
    </row>
    <row r="414" spans="1:3" ht="9.75">
      <c r="A414" s="266">
        <f t="shared" si="0"/>
        <v>5.75</v>
      </c>
      <c r="B414" s="253"/>
      <c r="C414" s="267" t="s">
        <v>215</v>
      </c>
    </row>
    <row r="415" spans="1:3" ht="9.75">
      <c r="A415" s="266">
        <f t="shared" si="0"/>
        <v>5.8125</v>
      </c>
      <c r="B415" s="253"/>
      <c r="C415" s="267" t="s">
        <v>216</v>
      </c>
    </row>
    <row r="416" spans="1:3" ht="9.75">
      <c r="A416" s="266">
        <f t="shared" si="0"/>
        <v>5.875</v>
      </c>
      <c r="B416" s="253"/>
      <c r="C416" s="267" t="s">
        <v>217</v>
      </c>
    </row>
    <row r="417" spans="1:3" ht="9.75">
      <c r="A417" s="266">
        <f t="shared" si="0"/>
        <v>5.9375</v>
      </c>
      <c r="B417" s="253"/>
      <c r="C417" s="267" t="s">
        <v>218</v>
      </c>
    </row>
    <row r="418" spans="1:3" ht="9.75">
      <c r="A418" s="266">
        <f t="shared" si="0"/>
        <v>6</v>
      </c>
      <c r="B418" s="253"/>
      <c r="C418" s="267" t="s">
        <v>219</v>
      </c>
    </row>
    <row r="419" spans="1:3" ht="9.75">
      <c r="A419" s="266">
        <f t="shared" si="0"/>
        <v>6.0625</v>
      </c>
      <c r="B419" s="253"/>
      <c r="C419" s="267" t="s">
        <v>220</v>
      </c>
    </row>
    <row r="420" spans="1:3" ht="9.75">
      <c r="A420" s="266">
        <f t="shared" si="0"/>
        <v>6.125</v>
      </c>
      <c r="B420" s="253"/>
      <c r="C420" s="267" t="s">
        <v>221</v>
      </c>
    </row>
    <row r="421" spans="1:3" ht="9.75">
      <c r="A421" s="266">
        <f t="shared" si="0"/>
        <v>6.1875</v>
      </c>
      <c r="B421" s="253"/>
      <c r="C421" s="267" t="s">
        <v>222</v>
      </c>
    </row>
    <row r="422" spans="1:3" ht="9.75">
      <c r="A422" s="266">
        <f t="shared" si="0"/>
        <v>6.25</v>
      </c>
      <c r="B422" s="253"/>
      <c r="C422" s="267" t="s">
        <v>223</v>
      </c>
    </row>
    <row r="423" spans="1:3" ht="9.75">
      <c r="A423" s="266">
        <f t="shared" si="0"/>
        <v>6.3125</v>
      </c>
      <c r="B423" s="253"/>
      <c r="C423" s="267" t="s">
        <v>224</v>
      </c>
    </row>
    <row r="424" spans="1:3" ht="9.75">
      <c r="A424" s="266">
        <f t="shared" si="0"/>
        <v>6.375</v>
      </c>
      <c r="B424" s="253"/>
      <c r="C424" s="267" t="s">
        <v>225</v>
      </c>
    </row>
    <row r="425" spans="1:3" ht="9.75">
      <c r="A425" s="266">
        <f t="shared" si="0"/>
        <v>6.4375</v>
      </c>
      <c r="B425" s="253"/>
      <c r="C425" s="267" t="s">
        <v>226</v>
      </c>
    </row>
    <row r="426" spans="1:3" ht="9.75">
      <c r="A426" s="266">
        <f t="shared" si="0"/>
        <v>6.5</v>
      </c>
      <c r="B426" s="253"/>
      <c r="C426" s="267" t="s">
        <v>227</v>
      </c>
    </row>
    <row r="427" spans="1:3" ht="9.75">
      <c r="A427" s="266">
        <f t="shared" si="0"/>
        <v>6.5625</v>
      </c>
      <c r="B427" s="253"/>
      <c r="C427" s="267" t="s">
        <v>228</v>
      </c>
    </row>
    <row r="428" spans="1:3" ht="9.75">
      <c r="A428" s="266">
        <f t="shared" si="0"/>
        <v>6.625</v>
      </c>
      <c r="B428" s="253"/>
      <c r="C428" s="267" t="s">
        <v>229</v>
      </c>
    </row>
    <row r="429" spans="1:3" ht="9.75">
      <c r="A429" s="266">
        <f t="shared" si="0"/>
        <v>6.6875</v>
      </c>
      <c r="B429" s="253"/>
      <c r="C429" s="267" t="s">
        <v>230</v>
      </c>
    </row>
    <row r="430" spans="1:3" ht="9.75">
      <c r="A430" s="266">
        <f t="shared" si="0"/>
        <v>6.75</v>
      </c>
      <c r="B430" s="253"/>
      <c r="C430" s="267" t="s">
        <v>231</v>
      </c>
    </row>
    <row r="431" spans="1:3" ht="9.75">
      <c r="A431" s="266">
        <f t="shared" si="0"/>
        <v>6.8125</v>
      </c>
      <c r="B431" s="253"/>
      <c r="C431" s="267" t="s">
        <v>232</v>
      </c>
    </row>
    <row r="432" spans="1:3" ht="9.75">
      <c r="A432" s="266">
        <f t="shared" si="0"/>
        <v>6.875</v>
      </c>
      <c r="B432" s="253"/>
      <c r="C432" s="267" t="s">
        <v>233</v>
      </c>
    </row>
    <row r="433" spans="1:3" ht="9.75">
      <c r="A433" s="266">
        <f t="shared" si="0"/>
        <v>6.9375</v>
      </c>
      <c r="B433" s="253"/>
      <c r="C433" s="267" t="s">
        <v>234</v>
      </c>
    </row>
    <row r="434" spans="1:3" ht="9.75">
      <c r="A434" s="266">
        <f t="shared" si="0"/>
        <v>7</v>
      </c>
      <c r="B434" s="253"/>
      <c r="C434" s="267" t="s">
        <v>235</v>
      </c>
    </row>
    <row r="435" spans="1:3" ht="9.75">
      <c r="A435" s="266">
        <f t="shared" si="0"/>
        <v>7.0625</v>
      </c>
      <c r="B435" s="253"/>
      <c r="C435" s="267" t="s">
        <v>236</v>
      </c>
    </row>
    <row r="436" spans="1:3" ht="9.75">
      <c r="A436" s="266">
        <f t="shared" si="0"/>
        <v>7.125</v>
      </c>
      <c r="B436" s="253"/>
      <c r="C436" s="267" t="s">
        <v>237</v>
      </c>
    </row>
    <row r="437" spans="1:3" ht="9.75">
      <c r="A437" s="266">
        <f t="shared" si="0"/>
        <v>7.1875</v>
      </c>
      <c r="B437" s="253"/>
      <c r="C437" s="267" t="s">
        <v>238</v>
      </c>
    </row>
    <row r="438" spans="1:3" ht="9.75">
      <c r="A438" s="266">
        <f t="shared" si="0"/>
        <v>7.25</v>
      </c>
      <c r="B438" s="253"/>
      <c r="C438" s="267" t="s">
        <v>239</v>
      </c>
    </row>
    <row r="439" spans="1:3" ht="9.75">
      <c r="A439" s="266">
        <f t="shared" si="0"/>
        <v>7.3125</v>
      </c>
      <c r="B439" s="253"/>
      <c r="C439" s="267" t="s">
        <v>240</v>
      </c>
    </row>
    <row r="440" spans="1:3" ht="9.75">
      <c r="A440" s="266">
        <f t="shared" si="0"/>
        <v>7.375</v>
      </c>
      <c r="B440" s="253"/>
      <c r="C440" s="267" t="s">
        <v>241</v>
      </c>
    </row>
    <row r="441" spans="1:3" ht="9.75">
      <c r="A441" s="266">
        <f t="shared" si="0"/>
        <v>7.4375</v>
      </c>
      <c r="B441" s="253"/>
      <c r="C441" s="267" t="s">
        <v>242</v>
      </c>
    </row>
    <row r="442" spans="1:3" ht="9.75">
      <c r="A442" s="266">
        <f t="shared" si="0"/>
        <v>7.5</v>
      </c>
      <c r="B442" s="253"/>
      <c r="C442" s="267" t="s">
        <v>243</v>
      </c>
    </row>
    <row r="443" spans="1:3" ht="9.75">
      <c r="A443" s="266">
        <f t="shared" si="0"/>
        <v>7.5625</v>
      </c>
      <c r="B443" s="253"/>
      <c r="C443" s="267" t="s">
        <v>244</v>
      </c>
    </row>
    <row r="444" spans="1:3" ht="9.75">
      <c r="A444" s="266">
        <f t="shared" si="0"/>
        <v>7.625</v>
      </c>
      <c r="B444" s="253"/>
      <c r="C444" s="267" t="s">
        <v>245</v>
      </c>
    </row>
    <row r="445" spans="1:3" ht="9.75">
      <c r="A445" s="266">
        <f t="shared" si="0"/>
        <v>7.6875</v>
      </c>
      <c r="B445" s="253"/>
      <c r="C445" s="267" t="s">
        <v>246</v>
      </c>
    </row>
    <row r="446" spans="1:3" ht="9.75">
      <c r="A446" s="266">
        <f t="shared" si="0"/>
        <v>7.75</v>
      </c>
      <c r="B446" s="253"/>
      <c r="C446" s="267" t="s">
        <v>247</v>
      </c>
    </row>
    <row r="447" spans="1:3" ht="9.75">
      <c r="A447" s="266">
        <f t="shared" si="0"/>
        <v>7.8125</v>
      </c>
      <c r="B447" s="253"/>
      <c r="C447" s="267" t="s">
        <v>248</v>
      </c>
    </row>
    <row r="448" spans="1:7" ht="9.75">
      <c r="A448" s="266">
        <f t="shared" si="0"/>
        <v>7.875</v>
      </c>
      <c r="B448" s="253"/>
      <c r="C448" s="267" t="s">
        <v>249</v>
      </c>
      <c r="F448" s="243"/>
      <c r="G448" s="243"/>
    </row>
    <row r="449" spans="1:7" ht="9.75">
      <c r="A449" s="266">
        <f t="shared" si="0"/>
        <v>7.9375</v>
      </c>
      <c r="B449" s="253"/>
      <c r="C449" s="267" t="s">
        <v>250</v>
      </c>
      <c r="F449" s="243"/>
      <c r="G449" s="243"/>
    </row>
    <row r="450" spans="1:3" ht="9.75">
      <c r="A450" s="266">
        <f t="shared" si="0"/>
        <v>8</v>
      </c>
      <c r="B450" s="253"/>
      <c r="C450" s="267" t="s">
        <v>251</v>
      </c>
    </row>
    <row r="451" spans="1:3" ht="9.75">
      <c r="A451" s="266">
        <f t="shared" si="0"/>
        <v>8.0625</v>
      </c>
      <c r="B451" s="253"/>
      <c r="C451" s="267" t="s">
        <v>252</v>
      </c>
    </row>
    <row r="452" spans="1:3" ht="9.75">
      <c r="A452" s="266">
        <f t="shared" si="0"/>
        <v>8.125</v>
      </c>
      <c r="B452" s="253"/>
      <c r="C452" s="267" t="s">
        <v>253</v>
      </c>
    </row>
    <row r="453" spans="1:3" ht="9.75">
      <c r="A453" s="266">
        <f t="shared" si="0"/>
        <v>8.1875</v>
      </c>
      <c r="B453" s="253"/>
      <c r="C453" s="267" t="s">
        <v>254</v>
      </c>
    </row>
    <row r="454" spans="1:3" ht="9.75">
      <c r="A454" s="266">
        <f t="shared" si="0"/>
        <v>8.25</v>
      </c>
      <c r="B454" s="253"/>
      <c r="C454" s="267" t="s">
        <v>255</v>
      </c>
    </row>
    <row r="455" spans="1:3" ht="9.75">
      <c r="A455" s="266">
        <f t="shared" si="0"/>
        <v>8.3125</v>
      </c>
      <c r="B455" s="253"/>
      <c r="C455" s="267" t="s">
        <v>256</v>
      </c>
    </row>
    <row r="456" spans="1:3" ht="9.75">
      <c r="A456" s="266">
        <f t="shared" si="0"/>
        <v>8.375</v>
      </c>
      <c r="B456" s="253"/>
      <c r="C456" s="267" t="s">
        <v>257</v>
      </c>
    </row>
    <row r="457" spans="1:3" ht="9.75">
      <c r="A457" s="266">
        <f t="shared" si="0"/>
        <v>8.4375</v>
      </c>
      <c r="B457" s="253"/>
      <c r="C457" s="267" t="s">
        <v>258</v>
      </c>
    </row>
    <row r="458" spans="1:3" ht="9.75">
      <c r="A458" s="266">
        <f t="shared" si="0"/>
        <v>8.5</v>
      </c>
      <c r="B458" s="253"/>
      <c r="C458" s="267" t="s">
        <v>259</v>
      </c>
    </row>
    <row r="459" spans="1:3" ht="9.75">
      <c r="A459" s="266">
        <f t="shared" si="0"/>
        <v>8.5625</v>
      </c>
      <c r="B459" s="253"/>
      <c r="C459" s="267" t="s">
        <v>260</v>
      </c>
    </row>
    <row r="460" spans="1:3" ht="9.75">
      <c r="A460" s="266">
        <f t="shared" si="0"/>
        <v>8.625</v>
      </c>
      <c r="B460" s="253"/>
      <c r="C460" s="267" t="s">
        <v>261</v>
      </c>
    </row>
    <row r="461" spans="1:3" ht="9.75">
      <c r="A461" s="266">
        <f t="shared" si="0"/>
        <v>8.6875</v>
      </c>
      <c r="B461" s="253"/>
      <c r="C461" s="267" t="s">
        <v>262</v>
      </c>
    </row>
    <row r="462" spans="1:3" ht="9.75">
      <c r="A462" s="266">
        <f t="shared" si="0"/>
        <v>8.75</v>
      </c>
      <c r="B462" s="253"/>
      <c r="C462" s="267" t="s">
        <v>263</v>
      </c>
    </row>
    <row r="463" spans="1:3" ht="9.75">
      <c r="A463" s="266">
        <f t="shared" si="0"/>
        <v>8.8125</v>
      </c>
      <c r="B463" s="253"/>
      <c r="C463" s="267" t="s">
        <v>264</v>
      </c>
    </row>
    <row r="464" spans="1:3" ht="9.75">
      <c r="A464" s="266">
        <f t="shared" si="0"/>
        <v>8.875</v>
      </c>
      <c r="B464" s="253"/>
      <c r="C464" s="267" t="s">
        <v>265</v>
      </c>
    </row>
    <row r="465" spans="1:3" ht="9.75">
      <c r="A465" s="266">
        <f t="shared" si="0"/>
        <v>8.9375</v>
      </c>
      <c r="B465" s="253"/>
      <c r="C465" s="267" t="s">
        <v>266</v>
      </c>
    </row>
    <row r="466" spans="1:3" ht="9.75">
      <c r="A466" s="266">
        <f t="shared" si="0"/>
        <v>9</v>
      </c>
      <c r="B466" s="253"/>
      <c r="C466" s="267" t="s">
        <v>267</v>
      </c>
    </row>
    <row r="467" spans="1:3" ht="9.75">
      <c r="A467" s="266">
        <f aca="true" t="shared" si="1" ref="A467:A530">A466+0.0625</f>
        <v>9.0625</v>
      </c>
      <c r="B467" s="253"/>
      <c r="C467" s="267" t="s">
        <v>268</v>
      </c>
    </row>
    <row r="468" spans="1:3" ht="9.75">
      <c r="A468" s="266">
        <f t="shared" si="1"/>
        <v>9.125</v>
      </c>
      <c r="B468" s="253"/>
      <c r="C468" s="267" t="s">
        <v>269</v>
      </c>
    </row>
    <row r="469" spans="1:3" ht="9.75">
      <c r="A469" s="266">
        <f t="shared" si="1"/>
        <v>9.1875</v>
      </c>
      <c r="B469" s="253"/>
      <c r="C469" s="267" t="s">
        <v>270</v>
      </c>
    </row>
    <row r="470" spans="1:3" ht="9.75">
      <c r="A470" s="266">
        <f t="shared" si="1"/>
        <v>9.25</v>
      </c>
      <c r="B470" s="253"/>
      <c r="C470" s="267" t="s">
        <v>271</v>
      </c>
    </row>
    <row r="471" spans="1:3" ht="9.75">
      <c r="A471" s="266">
        <f t="shared" si="1"/>
        <v>9.3125</v>
      </c>
      <c r="B471" s="253"/>
      <c r="C471" s="267" t="s">
        <v>272</v>
      </c>
    </row>
    <row r="472" spans="1:3" ht="9.75">
      <c r="A472" s="266">
        <f t="shared" si="1"/>
        <v>9.375</v>
      </c>
      <c r="B472" s="253"/>
      <c r="C472" s="267" t="s">
        <v>273</v>
      </c>
    </row>
    <row r="473" spans="1:3" ht="9.75">
      <c r="A473" s="266">
        <f t="shared" si="1"/>
        <v>9.4375</v>
      </c>
      <c r="B473" s="253"/>
      <c r="C473" s="267" t="s">
        <v>274</v>
      </c>
    </row>
    <row r="474" spans="1:3" ht="9.75">
      <c r="A474" s="266">
        <f t="shared" si="1"/>
        <v>9.5</v>
      </c>
      <c r="B474" s="253"/>
      <c r="C474" s="267" t="s">
        <v>275</v>
      </c>
    </row>
    <row r="475" spans="1:3" ht="9.75">
      <c r="A475" s="266">
        <f t="shared" si="1"/>
        <v>9.5625</v>
      </c>
      <c r="B475" s="253"/>
      <c r="C475" s="267" t="s">
        <v>276</v>
      </c>
    </row>
    <row r="476" spans="1:3" ht="9.75">
      <c r="A476" s="266">
        <f t="shared" si="1"/>
        <v>9.625</v>
      </c>
      <c r="B476" s="253"/>
      <c r="C476" s="267" t="s">
        <v>277</v>
      </c>
    </row>
    <row r="477" spans="1:3" ht="9.75">
      <c r="A477" s="266">
        <f t="shared" si="1"/>
        <v>9.6875</v>
      </c>
      <c r="B477" s="253"/>
      <c r="C477" s="267" t="s">
        <v>278</v>
      </c>
    </row>
    <row r="478" spans="1:3" ht="9.75">
      <c r="A478" s="266">
        <f t="shared" si="1"/>
        <v>9.75</v>
      </c>
      <c r="B478" s="253"/>
      <c r="C478" s="267" t="s">
        <v>279</v>
      </c>
    </row>
    <row r="479" spans="1:3" ht="9.75">
      <c r="A479" s="266">
        <f t="shared" si="1"/>
        <v>9.8125</v>
      </c>
      <c r="B479" s="253"/>
      <c r="C479" s="267" t="s">
        <v>280</v>
      </c>
    </row>
    <row r="480" spans="1:3" ht="9.75">
      <c r="A480" s="266">
        <f t="shared" si="1"/>
        <v>9.875</v>
      </c>
      <c r="B480" s="253"/>
      <c r="C480" s="267" t="s">
        <v>281</v>
      </c>
    </row>
    <row r="481" spans="1:3" ht="9.75">
      <c r="A481" s="266">
        <f t="shared" si="1"/>
        <v>9.9375</v>
      </c>
      <c r="B481" s="253"/>
      <c r="C481" s="267" t="s">
        <v>282</v>
      </c>
    </row>
    <row r="482" spans="1:3" ht="9.75">
      <c r="A482" s="266">
        <f t="shared" si="1"/>
        <v>10</v>
      </c>
      <c r="B482" s="253"/>
      <c r="C482" s="267" t="s">
        <v>283</v>
      </c>
    </row>
    <row r="483" spans="1:3" ht="9.75">
      <c r="A483" s="266">
        <f t="shared" si="1"/>
        <v>10.0625</v>
      </c>
      <c r="B483" s="253"/>
      <c r="C483" s="267" t="s">
        <v>284</v>
      </c>
    </row>
    <row r="484" spans="1:3" ht="9.75">
      <c r="A484" s="266">
        <f t="shared" si="1"/>
        <v>10.125</v>
      </c>
      <c r="B484" s="253"/>
      <c r="C484" s="267" t="s">
        <v>285</v>
      </c>
    </row>
    <row r="485" spans="1:3" ht="9.75">
      <c r="A485" s="266">
        <f t="shared" si="1"/>
        <v>10.1875</v>
      </c>
      <c r="B485" s="253"/>
      <c r="C485" s="267" t="s">
        <v>286</v>
      </c>
    </row>
    <row r="486" spans="1:3" ht="9.75">
      <c r="A486" s="266">
        <f t="shared" si="1"/>
        <v>10.25</v>
      </c>
      <c r="B486" s="253"/>
      <c r="C486" s="267" t="s">
        <v>287</v>
      </c>
    </row>
    <row r="487" spans="1:3" ht="9.75">
      <c r="A487" s="266">
        <f t="shared" si="1"/>
        <v>10.3125</v>
      </c>
      <c r="B487" s="253"/>
      <c r="C487" s="267" t="s">
        <v>288</v>
      </c>
    </row>
    <row r="488" spans="1:3" ht="9.75">
      <c r="A488" s="266">
        <f t="shared" si="1"/>
        <v>10.375</v>
      </c>
      <c r="B488" s="253"/>
      <c r="C488" s="267" t="s">
        <v>289</v>
      </c>
    </row>
    <row r="489" spans="1:3" ht="9.75">
      <c r="A489" s="266">
        <f t="shared" si="1"/>
        <v>10.4375</v>
      </c>
      <c r="B489" s="253"/>
      <c r="C489" s="267" t="s">
        <v>290</v>
      </c>
    </row>
    <row r="490" spans="1:3" ht="9.75">
      <c r="A490" s="266">
        <f t="shared" si="1"/>
        <v>10.5</v>
      </c>
      <c r="B490" s="253"/>
      <c r="C490" s="267" t="s">
        <v>291</v>
      </c>
    </row>
    <row r="491" spans="1:3" ht="9.75">
      <c r="A491" s="266">
        <f t="shared" si="1"/>
        <v>10.5625</v>
      </c>
      <c r="B491" s="253"/>
      <c r="C491" s="267" t="s">
        <v>292</v>
      </c>
    </row>
    <row r="492" spans="1:3" ht="9.75">
      <c r="A492" s="266">
        <f t="shared" si="1"/>
        <v>10.625</v>
      </c>
      <c r="B492" s="253"/>
      <c r="C492" s="267" t="s">
        <v>293</v>
      </c>
    </row>
    <row r="493" spans="1:3" ht="9.75">
      <c r="A493" s="266">
        <f t="shared" si="1"/>
        <v>10.6875</v>
      </c>
      <c r="B493" s="253"/>
      <c r="C493" s="267" t="s">
        <v>294</v>
      </c>
    </row>
    <row r="494" spans="1:3" ht="9.75">
      <c r="A494" s="266">
        <f t="shared" si="1"/>
        <v>10.75</v>
      </c>
      <c r="B494" s="253"/>
      <c r="C494" s="267" t="s">
        <v>295</v>
      </c>
    </row>
    <row r="495" spans="1:3" ht="9.75">
      <c r="A495" s="266">
        <f t="shared" si="1"/>
        <v>10.8125</v>
      </c>
      <c r="B495" s="253"/>
      <c r="C495" s="267" t="s">
        <v>296</v>
      </c>
    </row>
    <row r="496" spans="1:3" ht="9.75">
      <c r="A496" s="266">
        <f t="shared" si="1"/>
        <v>10.875</v>
      </c>
      <c r="B496" s="253"/>
      <c r="C496" s="267" t="s">
        <v>297</v>
      </c>
    </row>
    <row r="497" spans="1:3" ht="9.75">
      <c r="A497" s="266">
        <f t="shared" si="1"/>
        <v>10.9375</v>
      </c>
      <c r="B497" s="253"/>
      <c r="C497" s="267" t="s">
        <v>298</v>
      </c>
    </row>
    <row r="498" spans="1:3" ht="9.75">
      <c r="A498" s="266">
        <f t="shared" si="1"/>
        <v>11</v>
      </c>
      <c r="B498" s="253"/>
      <c r="C498" s="267" t="s">
        <v>299</v>
      </c>
    </row>
    <row r="499" spans="1:3" ht="9.75">
      <c r="A499" s="266">
        <f t="shared" si="1"/>
        <v>11.0625</v>
      </c>
      <c r="B499" s="253"/>
      <c r="C499" s="267" t="s">
        <v>300</v>
      </c>
    </row>
    <row r="500" spans="1:3" ht="9.75">
      <c r="A500" s="266">
        <f t="shared" si="1"/>
        <v>11.125</v>
      </c>
      <c r="B500" s="253"/>
      <c r="C500" s="267" t="s">
        <v>301</v>
      </c>
    </row>
    <row r="501" spans="1:3" ht="9.75">
      <c r="A501" s="266">
        <f t="shared" si="1"/>
        <v>11.1875</v>
      </c>
      <c r="B501" s="253"/>
      <c r="C501" s="267" t="s">
        <v>302</v>
      </c>
    </row>
    <row r="502" spans="1:3" ht="9.75">
      <c r="A502" s="266">
        <f t="shared" si="1"/>
        <v>11.25</v>
      </c>
      <c r="B502" s="253"/>
      <c r="C502" s="267" t="s">
        <v>303</v>
      </c>
    </row>
    <row r="503" spans="1:3" ht="9.75">
      <c r="A503" s="266">
        <f t="shared" si="1"/>
        <v>11.3125</v>
      </c>
      <c r="B503" s="253"/>
      <c r="C503" s="267" t="s">
        <v>304</v>
      </c>
    </row>
    <row r="504" spans="1:3" ht="9.75">
      <c r="A504" s="266">
        <f t="shared" si="1"/>
        <v>11.375</v>
      </c>
      <c r="B504" s="253"/>
      <c r="C504" s="267" t="s">
        <v>305</v>
      </c>
    </row>
    <row r="505" spans="1:3" ht="9.75">
      <c r="A505" s="266">
        <f t="shared" si="1"/>
        <v>11.4375</v>
      </c>
      <c r="B505" s="253"/>
      <c r="C505" s="267" t="s">
        <v>306</v>
      </c>
    </row>
    <row r="506" spans="1:3" ht="9.75">
      <c r="A506" s="266">
        <f t="shared" si="1"/>
        <v>11.5</v>
      </c>
      <c r="B506" s="253"/>
      <c r="C506" s="267" t="s">
        <v>307</v>
      </c>
    </row>
    <row r="507" spans="1:3" ht="9.75">
      <c r="A507" s="266">
        <f t="shared" si="1"/>
        <v>11.5625</v>
      </c>
      <c r="B507" s="253"/>
      <c r="C507" s="267" t="s">
        <v>308</v>
      </c>
    </row>
    <row r="508" spans="1:3" ht="9.75">
      <c r="A508" s="266">
        <f t="shared" si="1"/>
        <v>11.625</v>
      </c>
      <c r="B508" s="253"/>
      <c r="C508" s="267" t="s">
        <v>309</v>
      </c>
    </row>
    <row r="509" spans="1:3" ht="9.75">
      <c r="A509" s="266">
        <f t="shared" si="1"/>
        <v>11.6875</v>
      </c>
      <c r="B509" s="253"/>
      <c r="C509" s="267" t="s">
        <v>310</v>
      </c>
    </row>
    <row r="510" spans="1:3" ht="9.75">
      <c r="A510" s="266">
        <f t="shared" si="1"/>
        <v>11.75</v>
      </c>
      <c r="B510" s="253"/>
      <c r="C510" s="267" t="s">
        <v>311</v>
      </c>
    </row>
    <row r="511" spans="1:3" ht="9.75">
      <c r="A511" s="266">
        <f t="shared" si="1"/>
        <v>11.8125</v>
      </c>
      <c r="B511" s="253"/>
      <c r="C511" s="267" t="s">
        <v>312</v>
      </c>
    </row>
    <row r="512" spans="1:3" ht="9.75">
      <c r="A512" s="266">
        <f t="shared" si="1"/>
        <v>11.875</v>
      </c>
      <c r="B512" s="253"/>
      <c r="C512" s="267" t="s">
        <v>313</v>
      </c>
    </row>
    <row r="513" spans="1:3" ht="9.75">
      <c r="A513" s="266">
        <f t="shared" si="1"/>
        <v>11.9375</v>
      </c>
      <c r="B513" s="253"/>
      <c r="C513" s="267" t="s">
        <v>314</v>
      </c>
    </row>
    <row r="514" spans="1:3" ht="9.75">
      <c r="A514" s="266">
        <f t="shared" si="1"/>
        <v>12</v>
      </c>
      <c r="B514" s="253"/>
      <c r="C514" s="267" t="s">
        <v>315</v>
      </c>
    </row>
    <row r="515" spans="1:3" ht="9.75">
      <c r="A515" s="266">
        <f t="shared" si="1"/>
        <v>12.0625</v>
      </c>
      <c r="B515" s="253"/>
      <c r="C515" s="267" t="s">
        <v>316</v>
      </c>
    </row>
    <row r="516" spans="1:3" ht="9.75">
      <c r="A516" s="266">
        <f t="shared" si="1"/>
        <v>12.125</v>
      </c>
      <c r="B516" s="253"/>
      <c r="C516" s="267" t="s">
        <v>317</v>
      </c>
    </row>
    <row r="517" spans="1:3" ht="9.75">
      <c r="A517" s="266">
        <f t="shared" si="1"/>
        <v>12.1875</v>
      </c>
      <c r="B517" s="253"/>
      <c r="C517" s="267" t="s">
        <v>318</v>
      </c>
    </row>
    <row r="518" spans="1:3" ht="9.75">
      <c r="A518" s="266">
        <f t="shared" si="1"/>
        <v>12.25</v>
      </c>
      <c r="B518" s="253"/>
      <c r="C518" s="267" t="s">
        <v>319</v>
      </c>
    </row>
    <row r="519" spans="1:3" ht="9.75">
      <c r="A519" s="266">
        <f t="shared" si="1"/>
        <v>12.3125</v>
      </c>
      <c r="B519" s="253"/>
      <c r="C519" s="267" t="s">
        <v>320</v>
      </c>
    </row>
    <row r="520" spans="1:3" ht="9.75">
      <c r="A520" s="266">
        <f t="shared" si="1"/>
        <v>12.375</v>
      </c>
      <c r="B520" s="253"/>
      <c r="C520" s="267" t="s">
        <v>321</v>
      </c>
    </row>
    <row r="521" spans="1:3" ht="9.75">
      <c r="A521" s="266">
        <f t="shared" si="1"/>
        <v>12.4375</v>
      </c>
      <c r="B521" s="253"/>
      <c r="C521" s="267" t="s">
        <v>322</v>
      </c>
    </row>
    <row r="522" spans="1:3" ht="9.75">
      <c r="A522" s="266">
        <f t="shared" si="1"/>
        <v>12.5</v>
      </c>
      <c r="B522" s="253"/>
      <c r="C522" s="267" t="s">
        <v>323</v>
      </c>
    </row>
    <row r="523" spans="1:3" ht="9.75">
      <c r="A523" s="266">
        <f t="shared" si="1"/>
        <v>12.5625</v>
      </c>
      <c r="B523" s="253"/>
      <c r="C523" s="267" t="s">
        <v>324</v>
      </c>
    </row>
    <row r="524" spans="1:3" ht="9.75">
      <c r="A524" s="266">
        <f t="shared" si="1"/>
        <v>12.625</v>
      </c>
      <c r="B524" s="253"/>
      <c r="C524" s="267" t="s">
        <v>325</v>
      </c>
    </row>
    <row r="525" spans="1:3" ht="9.75">
      <c r="A525" s="266">
        <f t="shared" si="1"/>
        <v>12.6875</v>
      </c>
      <c r="B525" s="253"/>
      <c r="C525" s="267" t="s">
        <v>326</v>
      </c>
    </row>
    <row r="526" spans="1:3" ht="9.75">
      <c r="A526" s="266">
        <f t="shared" si="1"/>
        <v>12.75</v>
      </c>
      <c r="B526" s="253"/>
      <c r="C526" s="267" t="s">
        <v>327</v>
      </c>
    </row>
    <row r="527" spans="1:3" ht="9.75">
      <c r="A527" s="266">
        <f t="shared" si="1"/>
        <v>12.8125</v>
      </c>
      <c r="B527" s="253"/>
      <c r="C527" s="267" t="s">
        <v>328</v>
      </c>
    </row>
    <row r="528" spans="1:3" ht="9.75">
      <c r="A528" s="266">
        <f t="shared" si="1"/>
        <v>12.875</v>
      </c>
      <c r="B528" s="253"/>
      <c r="C528" s="267" t="s">
        <v>329</v>
      </c>
    </row>
    <row r="529" spans="1:3" ht="9.75">
      <c r="A529" s="266">
        <f t="shared" si="1"/>
        <v>12.9375</v>
      </c>
      <c r="B529" s="253"/>
      <c r="C529" s="267" t="s">
        <v>330</v>
      </c>
    </row>
    <row r="530" spans="1:3" ht="9.75">
      <c r="A530" s="266">
        <f t="shared" si="1"/>
        <v>13</v>
      </c>
      <c r="B530" s="253"/>
      <c r="C530" s="267" t="s">
        <v>331</v>
      </c>
    </row>
    <row r="531" spans="1:3" ht="9.75">
      <c r="A531" s="266">
        <f aca="true" t="shared" si="2" ref="A531:A594">A530+0.0625</f>
        <v>13.0625</v>
      </c>
      <c r="B531" s="253"/>
      <c r="C531" s="267" t="s">
        <v>332</v>
      </c>
    </row>
    <row r="532" spans="1:3" ht="9.75">
      <c r="A532" s="266">
        <f t="shared" si="2"/>
        <v>13.125</v>
      </c>
      <c r="B532" s="253"/>
      <c r="C532" s="267" t="s">
        <v>333</v>
      </c>
    </row>
    <row r="533" spans="1:3" ht="9.75">
      <c r="A533" s="266">
        <f t="shared" si="2"/>
        <v>13.1875</v>
      </c>
      <c r="B533" s="253"/>
      <c r="C533" s="267" t="s">
        <v>334</v>
      </c>
    </row>
    <row r="534" spans="1:3" ht="9.75">
      <c r="A534" s="266">
        <f t="shared" si="2"/>
        <v>13.25</v>
      </c>
      <c r="B534" s="253"/>
      <c r="C534" s="267" t="s">
        <v>335</v>
      </c>
    </row>
    <row r="535" spans="1:3" ht="9.75">
      <c r="A535" s="266">
        <f t="shared" si="2"/>
        <v>13.3125</v>
      </c>
      <c r="B535" s="253"/>
      <c r="C535" s="267" t="s">
        <v>336</v>
      </c>
    </row>
    <row r="536" spans="1:3" ht="9.75">
      <c r="A536" s="266">
        <f t="shared" si="2"/>
        <v>13.375</v>
      </c>
      <c r="B536" s="253"/>
      <c r="C536" s="267" t="s">
        <v>337</v>
      </c>
    </row>
    <row r="537" spans="1:3" ht="9.75">
      <c r="A537" s="266">
        <f t="shared" si="2"/>
        <v>13.4375</v>
      </c>
      <c r="B537" s="253"/>
      <c r="C537" s="267" t="s">
        <v>338</v>
      </c>
    </row>
    <row r="538" spans="1:3" ht="9.75">
      <c r="A538" s="266">
        <f t="shared" si="2"/>
        <v>13.5</v>
      </c>
      <c r="B538" s="253"/>
      <c r="C538" s="267" t="s">
        <v>339</v>
      </c>
    </row>
    <row r="539" spans="1:3" ht="9.75">
      <c r="A539" s="266">
        <f t="shared" si="2"/>
        <v>13.5625</v>
      </c>
      <c r="B539" s="253"/>
      <c r="C539" s="267" t="s">
        <v>340</v>
      </c>
    </row>
    <row r="540" spans="1:3" ht="9.75">
      <c r="A540" s="266">
        <f t="shared" si="2"/>
        <v>13.625</v>
      </c>
      <c r="B540" s="253"/>
      <c r="C540" s="267" t="s">
        <v>341</v>
      </c>
    </row>
    <row r="541" spans="1:3" ht="9.75">
      <c r="A541" s="266">
        <f t="shared" si="2"/>
        <v>13.6875</v>
      </c>
      <c r="B541" s="253"/>
      <c r="C541" s="267" t="s">
        <v>342</v>
      </c>
    </row>
    <row r="542" spans="1:3" ht="9.75">
      <c r="A542" s="266">
        <f t="shared" si="2"/>
        <v>13.75</v>
      </c>
      <c r="B542" s="253"/>
      <c r="C542" s="267" t="s">
        <v>343</v>
      </c>
    </row>
    <row r="543" spans="1:3" ht="9.75">
      <c r="A543" s="266">
        <f t="shared" si="2"/>
        <v>13.8125</v>
      </c>
      <c r="B543" s="253"/>
      <c r="C543" s="267" t="s">
        <v>344</v>
      </c>
    </row>
    <row r="544" spans="1:3" ht="9.75">
      <c r="A544" s="266">
        <f t="shared" si="2"/>
        <v>13.875</v>
      </c>
      <c r="B544" s="253"/>
      <c r="C544" s="267" t="s">
        <v>345</v>
      </c>
    </row>
    <row r="545" spans="1:3" ht="9.75">
      <c r="A545" s="266">
        <f t="shared" si="2"/>
        <v>13.9375</v>
      </c>
      <c r="B545" s="253"/>
      <c r="C545" s="267" t="s">
        <v>346</v>
      </c>
    </row>
    <row r="546" spans="1:3" ht="9.75">
      <c r="A546" s="266">
        <f t="shared" si="2"/>
        <v>14</v>
      </c>
      <c r="B546" s="253"/>
      <c r="C546" s="267" t="s">
        <v>347</v>
      </c>
    </row>
    <row r="547" spans="1:3" ht="9.75">
      <c r="A547" s="266">
        <f t="shared" si="2"/>
        <v>14.0625</v>
      </c>
      <c r="B547" s="253"/>
      <c r="C547" s="267" t="s">
        <v>348</v>
      </c>
    </row>
    <row r="548" spans="1:3" ht="9.75">
      <c r="A548" s="266">
        <f t="shared" si="2"/>
        <v>14.125</v>
      </c>
      <c r="B548" s="253"/>
      <c r="C548" s="267" t="s">
        <v>349</v>
      </c>
    </row>
    <row r="549" spans="1:3" ht="9.75">
      <c r="A549" s="266">
        <f t="shared" si="2"/>
        <v>14.1875</v>
      </c>
      <c r="B549" s="253"/>
      <c r="C549" s="267" t="s">
        <v>350</v>
      </c>
    </row>
    <row r="550" spans="1:3" ht="9.75">
      <c r="A550" s="266">
        <f t="shared" si="2"/>
        <v>14.25</v>
      </c>
      <c r="B550" s="253"/>
      <c r="C550" s="267" t="s">
        <v>351</v>
      </c>
    </row>
    <row r="551" spans="1:3" ht="9.75">
      <c r="A551" s="266">
        <f t="shared" si="2"/>
        <v>14.3125</v>
      </c>
      <c r="B551" s="253"/>
      <c r="C551" s="267" t="s">
        <v>352</v>
      </c>
    </row>
    <row r="552" spans="1:3" ht="9.75">
      <c r="A552" s="266">
        <f t="shared" si="2"/>
        <v>14.375</v>
      </c>
      <c r="B552" s="253"/>
      <c r="C552" s="267" t="s">
        <v>353</v>
      </c>
    </row>
    <row r="553" spans="1:3" ht="9.75">
      <c r="A553" s="266">
        <f t="shared" si="2"/>
        <v>14.4375</v>
      </c>
      <c r="B553" s="253"/>
      <c r="C553" s="267" t="s">
        <v>354</v>
      </c>
    </row>
    <row r="554" spans="1:3" ht="9.75">
      <c r="A554" s="266">
        <f t="shared" si="2"/>
        <v>14.5</v>
      </c>
      <c r="B554" s="253"/>
      <c r="C554" s="267" t="s">
        <v>355</v>
      </c>
    </row>
    <row r="555" spans="1:3" ht="9.75">
      <c r="A555" s="266">
        <f t="shared" si="2"/>
        <v>14.5625</v>
      </c>
      <c r="B555" s="253"/>
      <c r="C555" s="267" t="s">
        <v>356</v>
      </c>
    </row>
    <row r="556" spans="1:3" ht="9.75">
      <c r="A556" s="266">
        <f t="shared" si="2"/>
        <v>14.625</v>
      </c>
      <c r="B556" s="253"/>
      <c r="C556" s="267" t="s">
        <v>357</v>
      </c>
    </row>
    <row r="557" spans="1:3" ht="9.75">
      <c r="A557" s="266">
        <f t="shared" si="2"/>
        <v>14.6875</v>
      </c>
      <c r="B557" s="253"/>
      <c r="C557" s="267" t="s">
        <v>358</v>
      </c>
    </row>
    <row r="558" spans="1:3" ht="9.75">
      <c r="A558" s="266">
        <f t="shared" si="2"/>
        <v>14.75</v>
      </c>
      <c r="B558" s="253"/>
      <c r="C558" s="267" t="s">
        <v>359</v>
      </c>
    </row>
    <row r="559" spans="1:3" ht="9.75">
      <c r="A559" s="266">
        <f t="shared" si="2"/>
        <v>14.8125</v>
      </c>
      <c r="B559" s="253"/>
      <c r="C559" s="267" t="s">
        <v>360</v>
      </c>
    </row>
    <row r="560" spans="1:3" ht="9.75">
      <c r="A560" s="266">
        <f t="shared" si="2"/>
        <v>14.875</v>
      </c>
      <c r="B560" s="253"/>
      <c r="C560" s="267" t="s">
        <v>361</v>
      </c>
    </row>
    <row r="561" spans="1:3" ht="9.75">
      <c r="A561" s="266">
        <f t="shared" si="2"/>
        <v>14.9375</v>
      </c>
      <c r="B561" s="253"/>
      <c r="C561" s="267" t="s">
        <v>362</v>
      </c>
    </row>
    <row r="562" spans="1:3" ht="9.75">
      <c r="A562" s="266">
        <f t="shared" si="2"/>
        <v>15</v>
      </c>
      <c r="B562" s="253"/>
      <c r="C562" s="267" t="s">
        <v>363</v>
      </c>
    </row>
    <row r="563" spans="1:3" ht="9.75">
      <c r="A563" s="266">
        <f t="shared" si="2"/>
        <v>15.0625</v>
      </c>
      <c r="B563" s="253"/>
      <c r="C563" s="267" t="s">
        <v>364</v>
      </c>
    </row>
    <row r="564" spans="1:3" ht="9.75">
      <c r="A564" s="266">
        <f t="shared" si="2"/>
        <v>15.125</v>
      </c>
      <c r="B564" s="253"/>
      <c r="C564" s="267" t="s">
        <v>365</v>
      </c>
    </row>
    <row r="565" spans="1:3" ht="9.75">
      <c r="A565" s="266">
        <f t="shared" si="2"/>
        <v>15.1875</v>
      </c>
      <c r="B565" s="253"/>
      <c r="C565" s="267" t="s">
        <v>366</v>
      </c>
    </row>
    <row r="566" spans="1:3" ht="9.75">
      <c r="A566" s="266">
        <f t="shared" si="2"/>
        <v>15.25</v>
      </c>
      <c r="B566" s="253"/>
      <c r="C566" s="267" t="s">
        <v>367</v>
      </c>
    </row>
    <row r="567" spans="1:3" ht="9.75">
      <c r="A567" s="266">
        <f t="shared" si="2"/>
        <v>15.3125</v>
      </c>
      <c r="B567" s="253"/>
      <c r="C567" s="267" t="s">
        <v>368</v>
      </c>
    </row>
    <row r="568" spans="1:3" ht="9.75">
      <c r="A568" s="266">
        <f t="shared" si="2"/>
        <v>15.375</v>
      </c>
      <c r="B568" s="253"/>
      <c r="C568" s="267" t="s">
        <v>369</v>
      </c>
    </row>
    <row r="569" spans="1:3" ht="9.75">
      <c r="A569" s="266">
        <f t="shared" si="2"/>
        <v>15.4375</v>
      </c>
      <c r="B569" s="253"/>
      <c r="C569" s="267" t="s">
        <v>370</v>
      </c>
    </row>
    <row r="570" spans="1:3" ht="9.75">
      <c r="A570" s="266">
        <f t="shared" si="2"/>
        <v>15.5</v>
      </c>
      <c r="B570" s="253"/>
      <c r="C570" s="267" t="s">
        <v>371</v>
      </c>
    </row>
    <row r="571" spans="1:3" ht="9.75">
      <c r="A571" s="266">
        <f t="shared" si="2"/>
        <v>15.5625</v>
      </c>
      <c r="B571" s="253"/>
      <c r="C571" s="267" t="s">
        <v>372</v>
      </c>
    </row>
    <row r="572" spans="1:3" ht="9.75">
      <c r="A572" s="266">
        <f t="shared" si="2"/>
        <v>15.625</v>
      </c>
      <c r="B572" s="253"/>
      <c r="C572" s="267" t="s">
        <v>373</v>
      </c>
    </row>
    <row r="573" spans="1:3" ht="9.75">
      <c r="A573" s="266">
        <f t="shared" si="2"/>
        <v>15.6875</v>
      </c>
      <c r="B573" s="253"/>
      <c r="C573" s="267" t="s">
        <v>374</v>
      </c>
    </row>
    <row r="574" spans="1:3" ht="9.75">
      <c r="A574" s="266">
        <f t="shared" si="2"/>
        <v>15.75</v>
      </c>
      <c r="B574" s="253"/>
      <c r="C574" s="267" t="s">
        <v>375</v>
      </c>
    </row>
    <row r="575" spans="1:3" ht="9.75">
      <c r="A575" s="266">
        <f t="shared" si="2"/>
        <v>15.8125</v>
      </c>
      <c r="B575" s="253"/>
      <c r="C575" s="267" t="s">
        <v>376</v>
      </c>
    </row>
    <row r="576" spans="1:3" ht="9.75">
      <c r="A576" s="266">
        <f t="shared" si="2"/>
        <v>15.875</v>
      </c>
      <c r="B576" s="253"/>
      <c r="C576" s="267" t="s">
        <v>377</v>
      </c>
    </row>
    <row r="577" spans="1:3" ht="9.75">
      <c r="A577" s="266">
        <f t="shared" si="2"/>
        <v>15.9375</v>
      </c>
      <c r="B577" s="253"/>
      <c r="C577" s="267" t="s">
        <v>378</v>
      </c>
    </row>
    <row r="578" spans="1:3" ht="9.75">
      <c r="A578" s="266">
        <f t="shared" si="2"/>
        <v>16</v>
      </c>
      <c r="B578" s="253"/>
      <c r="C578" s="267" t="s">
        <v>379</v>
      </c>
    </row>
    <row r="579" spans="1:3" ht="9.75">
      <c r="A579" s="266">
        <f t="shared" si="2"/>
        <v>16.0625</v>
      </c>
      <c r="B579" s="253"/>
      <c r="C579" s="267" t="s">
        <v>380</v>
      </c>
    </row>
    <row r="580" spans="1:3" ht="9.75">
      <c r="A580" s="266">
        <f t="shared" si="2"/>
        <v>16.125</v>
      </c>
      <c r="B580" s="253"/>
      <c r="C580" s="267" t="s">
        <v>381</v>
      </c>
    </row>
    <row r="581" spans="1:3" ht="9.75">
      <c r="A581" s="266">
        <f t="shared" si="2"/>
        <v>16.1875</v>
      </c>
      <c r="B581" s="253"/>
      <c r="C581" s="267" t="s">
        <v>382</v>
      </c>
    </row>
    <row r="582" spans="1:3" ht="9.75">
      <c r="A582" s="266">
        <f t="shared" si="2"/>
        <v>16.25</v>
      </c>
      <c r="B582" s="253"/>
      <c r="C582" s="267" t="s">
        <v>383</v>
      </c>
    </row>
    <row r="583" spans="1:3" ht="9.75">
      <c r="A583" s="266">
        <f t="shared" si="2"/>
        <v>16.3125</v>
      </c>
      <c r="B583" s="253"/>
      <c r="C583" s="267" t="s">
        <v>384</v>
      </c>
    </row>
    <row r="584" spans="1:3" ht="9.75">
      <c r="A584" s="266">
        <f t="shared" si="2"/>
        <v>16.375</v>
      </c>
      <c r="B584" s="253"/>
      <c r="C584" s="267" t="s">
        <v>385</v>
      </c>
    </row>
    <row r="585" spans="1:3" ht="9.75">
      <c r="A585" s="266">
        <f t="shared" si="2"/>
        <v>16.4375</v>
      </c>
      <c r="B585" s="253"/>
      <c r="C585" s="267" t="s">
        <v>386</v>
      </c>
    </row>
    <row r="586" spans="1:3" ht="9.75">
      <c r="A586" s="266">
        <f t="shared" si="2"/>
        <v>16.5</v>
      </c>
      <c r="B586" s="253"/>
      <c r="C586" s="267" t="s">
        <v>387</v>
      </c>
    </row>
    <row r="587" spans="1:3" ht="9.75">
      <c r="A587" s="266">
        <f t="shared" si="2"/>
        <v>16.5625</v>
      </c>
      <c r="B587" s="253"/>
      <c r="C587" s="267" t="s">
        <v>388</v>
      </c>
    </row>
    <row r="588" spans="1:3" ht="9.75">
      <c r="A588" s="266">
        <f t="shared" si="2"/>
        <v>16.625</v>
      </c>
      <c r="B588" s="253"/>
      <c r="C588" s="267" t="s">
        <v>389</v>
      </c>
    </row>
    <row r="589" spans="1:3" ht="9.75">
      <c r="A589" s="266">
        <f t="shared" si="2"/>
        <v>16.6875</v>
      </c>
      <c r="B589" s="253"/>
      <c r="C589" s="267" t="s">
        <v>390</v>
      </c>
    </row>
    <row r="590" spans="1:3" ht="9.75">
      <c r="A590" s="266">
        <f t="shared" si="2"/>
        <v>16.75</v>
      </c>
      <c r="B590" s="253"/>
      <c r="C590" s="267" t="s">
        <v>391</v>
      </c>
    </row>
    <row r="591" spans="1:3" ht="9.75">
      <c r="A591" s="266">
        <f t="shared" si="2"/>
        <v>16.8125</v>
      </c>
      <c r="B591" s="253"/>
      <c r="C591" s="267" t="s">
        <v>392</v>
      </c>
    </row>
    <row r="592" spans="1:3" ht="9.75">
      <c r="A592" s="266">
        <f t="shared" si="2"/>
        <v>16.875</v>
      </c>
      <c r="B592" s="253"/>
      <c r="C592" s="267" t="s">
        <v>393</v>
      </c>
    </row>
    <row r="593" spans="1:3" ht="9.75">
      <c r="A593" s="266">
        <f t="shared" si="2"/>
        <v>16.9375</v>
      </c>
      <c r="B593" s="253"/>
      <c r="C593" s="267" t="s">
        <v>394</v>
      </c>
    </row>
    <row r="594" spans="1:3" ht="9.75">
      <c r="A594" s="266">
        <f t="shared" si="2"/>
        <v>17</v>
      </c>
      <c r="B594" s="253"/>
      <c r="C594" s="267" t="s">
        <v>395</v>
      </c>
    </row>
    <row r="595" spans="1:3" ht="9.75">
      <c r="A595" s="266">
        <f aca="true" t="shared" si="3" ref="A595:A658">A594+0.0625</f>
        <v>17.0625</v>
      </c>
      <c r="B595" s="253"/>
      <c r="C595" s="267" t="s">
        <v>396</v>
      </c>
    </row>
    <row r="596" spans="1:3" ht="9.75">
      <c r="A596" s="266">
        <f t="shared" si="3"/>
        <v>17.125</v>
      </c>
      <c r="B596" s="253"/>
      <c r="C596" s="267" t="s">
        <v>397</v>
      </c>
    </row>
    <row r="597" spans="1:3" ht="9.75">
      <c r="A597" s="266">
        <f t="shared" si="3"/>
        <v>17.1875</v>
      </c>
      <c r="B597" s="253"/>
      <c r="C597" s="267" t="s">
        <v>398</v>
      </c>
    </row>
    <row r="598" spans="1:3" ht="9.75">
      <c r="A598" s="266">
        <f t="shared" si="3"/>
        <v>17.25</v>
      </c>
      <c r="B598" s="253"/>
      <c r="C598" s="267" t="s">
        <v>399</v>
      </c>
    </row>
    <row r="599" spans="1:3" ht="9.75">
      <c r="A599" s="266">
        <f t="shared" si="3"/>
        <v>17.3125</v>
      </c>
      <c r="B599" s="253"/>
      <c r="C599" s="267" t="s">
        <v>400</v>
      </c>
    </row>
    <row r="600" spans="1:3" ht="9.75">
      <c r="A600" s="266">
        <f t="shared" si="3"/>
        <v>17.375</v>
      </c>
      <c r="B600" s="253"/>
      <c r="C600" s="267" t="s">
        <v>401</v>
      </c>
    </row>
    <row r="601" spans="1:3" ht="9.75">
      <c r="A601" s="266">
        <f t="shared" si="3"/>
        <v>17.4375</v>
      </c>
      <c r="B601" s="253"/>
      <c r="C601" s="267" t="s">
        <v>402</v>
      </c>
    </row>
    <row r="602" spans="1:3" ht="9.75">
      <c r="A602" s="266">
        <f t="shared" si="3"/>
        <v>17.5</v>
      </c>
      <c r="B602" s="253"/>
      <c r="C602" s="267" t="s">
        <v>403</v>
      </c>
    </row>
    <row r="603" spans="1:3" ht="9.75">
      <c r="A603" s="266">
        <f t="shared" si="3"/>
        <v>17.5625</v>
      </c>
      <c r="B603" s="253"/>
      <c r="C603" s="267" t="s">
        <v>404</v>
      </c>
    </row>
    <row r="604" spans="1:3" ht="9.75">
      <c r="A604" s="266">
        <f t="shared" si="3"/>
        <v>17.625</v>
      </c>
      <c r="B604" s="253"/>
      <c r="C604" s="267" t="s">
        <v>405</v>
      </c>
    </row>
    <row r="605" spans="1:3" ht="9.75">
      <c r="A605" s="266">
        <f t="shared" si="3"/>
        <v>17.6875</v>
      </c>
      <c r="B605" s="253"/>
      <c r="C605" s="267" t="s">
        <v>406</v>
      </c>
    </row>
    <row r="606" spans="1:3" ht="9.75">
      <c r="A606" s="266">
        <f t="shared" si="3"/>
        <v>17.75</v>
      </c>
      <c r="B606" s="253"/>
      <c r="C606" s="267" t="s">
        <v>407</v>
      </c>
    </row>
    <row r="607" spans="1:3" ht="9.75">
      <c r="A607" s="266">
        <f t="shared" si="3"/>
        <v>17.8125</v>
      </c>
      <c r="B607" s="253"/>
      <c r="C607" s="267" t="s">
        <v>408</v>
      </c>
    </row>
    <row r="608" spans="1:3" ht="9.75">
      <c r="A608" s="266">
        <f t="shared" si="3"/>
        <v>17.875</v>
      </c>
      <c r="B608" s="253"/>
      <c r="C608" s="267" t="s">
        <v>409</v>
      </c>
    </row>
    <row r="609" spans="1:3" ht="9.75">
      <c r="A609" s="266">
        <f t="shared" si="3"/>
        <v>17.9375</v>
      </c>
      <c r="B609" s="253"/>
      <c r="C609" s="267" t="s">
        <v>410</v>
      </c>
    </row>
    <row r="610" spans="1:3" ht="9.75">
      <c r="A610" s="266">
        <f t="shared" si="3"/>
        <v>18</v>
      </c>
      <c r="B610" s="253"/>
      <c r="C610" s="267" t="s">
        <v>411</v>
      </c>
    </row>
    <row r="611" spans="1:3" ht="9.75">
      <c r="A611" s="266">
        <f t="shared" si="3"/>
        <v>18.0625</v>
      </c>
      <c r="B611" s="253"/>
      <c r="C611" s="267" t="s">
        <v>412</v>
      </c>
    </row>
    <row r="612" spans="1:3" ht="9.75">
      <c r="A612" s="266">
        <f t="shared" si="3"/>
        <v>18.125</v>
      </c>
      <c r="B612" s="253"/>
      <c r="C612" s="267" t="s">
        <v>413</v>
      </c>
    </row>
    <row r="613" spans="1:3" ht="9.75">
      <c r="A613" s="266">
        <f t="shared" si="3"/>
        <v>18.1875</v>
      </c>
      <c r="B613" s="253"/>
      <c r="C613" s="267" t="s">
        <v>414</v>
      </c>
    </row>
    <row r="614" spans="1:3" ht="9.75">
      <c r="A614" s="266">
        <f t="shared" si="3"/>
        <v>18.25</v>
      </c>
      <c r="B614" s="253"/>
      <c r="C614" s="267" t="s">
        <v>415</v>
      </c>
    </row>
    <row r="615" spans="1:3" ht="9.75">
      <c r="A615" s="266">
        <f t="shared" si="3"/>
        <v>18.3125</v>
      </c>
      <c r="B615" s="253"/>
      <c r="C615" s="267" t="s">
        <v>416</v>
      </c>
    </row>
    <row r="616" spans="1:3" ht="9.75">
      <c r="A616" s="266">
        <f t="shared" si="3"/>
        <v>18.375</v>
      </c>
      <c r="B616" s="253"/>
      <c r="C616" s="267" t="s">
        <v>417</v>
      </c>
    </row>
    <row r="617" spans="1:3" ht="9.75">
      <c r="A617" s="266">
        <f t="shared" si="3"/>
        <v>18.4375</v>
      </c>
      <c r="B617" s="253"/>
      <c r="C617" s="267" t="s">
        <v>418</v>
      </c>
    </row>
    <row r="618" spans="1:3" ht="9.75">
      <c r="A618" s="266">
        <f t="shared" si="3"/>
        <v>18.5</v>
      </c>
      <c r="B618" s="253"/>
      <c r="C618" s="267" t="s">
        <v>419</v>
      </c>
    </row>
    <row r="619" spans="1:3" ht="9.75">
      <c r="A619" s="266">
        <f t="shared" si="3"/>
        <v>18.5625</v>
      </c>
      <c r="B619" s="253"/>
      <c r="C619" s="267" t="s">
        <v>420</v>
      </c>
    </row>
    <row r="620" spans="1:3" ht="9.75">
      <c r="A620" s="266">
        <f t="shared" si="3"/>
        <v>18.625</v>
      </c>
      <c r="B620" s="253"/>
      <c r="C620" s="267" t="s">
        <v>421</v>
      </c>
    </row>
    <row r="621" spans="1:3" ht="9.75">
      <c r="A621" s="266">
        <f t="shared" si="3"/>
        <v>18.6875</v>
      </c>
      <c r="B621" s="253"/>
      <c r="C621" s="267" t="s">
        <v>422</v>
      </c>
    </row>
    <row r="622" spans="1:3" ht="9.75">
      <c r="A622" s="266">
        <f t="shared" si="3"/>
        <v>18.75</v>
      </c>
      <c r="B622" s="253"/>
      <c r="C622" s="267" t="s">
        <v>423</v>
      </c>
    </row>
    <row r="623" spans="1:3" ht="9.75">
      <c r="A623" s="266">
        <f t="shared" si="3"/>
        <v>18.8125</v>
      </c>
      <c r="B623" s="253"/>
      <c r="C623" s="267" t="s">
        <v>424</v>
      </c>
    </row>
    <row r="624" spans="1:3" ht="9.75">
      <c r="A624" s="266">
        <f t="shared" si="3"/>
        <v>18.875</v>
      </c>
      <c r="B624" s="253"/>
      <c r="C624" s="267" t="s">
        <v>425</v>
      </c>
    </row>
    <row r="625" spans="1:3" ht="9.75">
      <c r="A625" s="266">
        <f t="shared" si="3"/>
        <v>18.9375</v>
      </c>
      <c r="B625" s="253"/>
      <c r="C625" s="267" t="s">
        <v>426</v>
      </c>
    </row>
    <row r="626" spans="1:3" ht="9.75">
      <c r="A626" s="266">
        <f t="shared" si="3"/>
        <v>19</v>
      </c>
      <c r="B626" s="253"/>
      <c r="C626" s="267" t="s">
        <v>427</v>
      </c>
    </row>
    <row r="627" spans="1:3" ht="9.75">
      <c r="A627" s="266">
        <f t="shared" si="3"/>
        <v>19.0625</v>
      </c>
      <c r="B627" s="253"/>
      <c r="C627" s="267" t="s">
        <v>428</v>
      </c>
    </row>
    <row r="628" spans="1:3" ht="9.75">
      <c r="A628" s="266">
        <f t="shared" si="3"/>
        <v>19.125</v>
      </c>
      <c r="B628" s="253"/>
      <c r="C628" s="267" t="s">
        <v>429</v>
      </c>
    </row>
    <row r="629" spans="1:3" ht="9.75">
      <c r="A629" s="266">
        <f t="shared" si="3"/>
        <v>19.1875</v>
      </c>
      <c r="B629" s="253"/>
      <c r="C629" s="267" t="s">
        <v>430</v>
      </c>
    </row>
    <row r="630" spans="1:3" ht="9.75">
      <c r="A630" s="266">
        <f t="shared" si="3"/>
        <v>19.25</v>
      </c>
      <c r="B630" s="253"/>
      <c r="C630" s="267" t="s">
        <v>431</v>
      </c>
    </row>
    <row r="631" spans="1:3" ht="9.75">
      <c r="A631" s="266">
        <f t="shared" si="3"/>
        <v>19.3125</v>
      </c>
      <c r="B631" s="253"/>
      <c r="C631" s="267" t="s">
        <v>432</v>
      </c>
    </row>
    <row r="632" spans="1:3" ht="9.75">
      <c r="A632" s="266">
        <f t="shared" si="3"/>
        <v>19.375</v>
      </c>
      <c r="B632" s="253"/>
      <c r="C632" s="267" t="s">
        <v>433</v>
      </c>
    </row>
    <row r="633" spans="1:3" ht="9.75">
      <c r="A633" s="266">
        <f t="shared" si="3"/>
        <v>19.4375</v>
      </c>
      <c r="B633" s="253"/>
      <c r="C633" s="267" t="s">
        <v>434</v>
      </c>
    </row>
    <row r="634" spans="1:3" ht="9.75">
      <c r="A634" s="266">
        <f t="shared" si="3"/>
        <v>19.5</v>
      </c>
      <c r="B634" s="253"/>
      <c r="C634" s="267" t="s">
        <v>435</v>
      </c>
    </row>
    <row r="635" spans="1:3" ht="9.75">
      <c r="A635" s="266">
        <f t="shared" si="3"/>
        <v>19.5625</v>
      </c>
      <c r="B635" s="253"/>
      <c r="C635" s="267" t="s">
        <v>436</v>
      </c>
    </row>
    <row r="636" spans="1:3" ht="9.75">
      <c r="A636" s="266">
        <f t="shared" si="3"/>
        <v>19.625</v>
      </c>
      <c r="B636" s="253"/>
      <c r="C636" s="267" t="s">
        <v>437</v>
      </c>
    </row>
    <row r="637" spans="1:3" ht="9.75">
      <c r="A637" s="266">
        <f t="shared" si="3"/>
        <v>19.6875</v>
      </c>
      <c r="B637" s="253"/>
      <c r="C637" s="267" t="s">
        <v>438</v>
      </c>
    </row>
    <row r="638" spans="1:3" ht="9.75">
      <c r="A638" s="266">
        <f t="shared" si="3"/>
        <v>19.75</v>
      </c>
      <c r="B638" s="253"/>
      <c r="C638" s="267" t="s">
        <v>439</v>
      </c>
    </row>
    <row r="639" spans="1:3" ht="9.75">
      <c r="A639" s="266">
        <f t="shared" si="3"/>
        <v>19.8125</v>
      </c>
      <c r="B639" s="253"/>
      <c r="C639" s="267" t="s">
        <v>440</v>
      </c>
    </row>
    <row r="640" spans="1:3" ht="9.75">
      <c r="A640" s="266">
        <f t="shared" si="3"/>
        <v>19.875</v>
      </c>
      <c r="B640" s="253"/>
      <c r="C640" s="267" t="s">
        <v>441</v>
      </c>
    </row>
    <row r="641" spans="1:3" ht="9.75">
      <c r="A641" s="266">
        <f t="shared" si="3"/>
        <v>19.9375</v>
      </c>
      <c r="B641" s="253"/>
      <c r="C641" s="267" t="s">
        <v>442</v>
      </c>
    </row>
    <row r="642" spans="1:3" ht="9.75">
      <c r="A642" s="266">
        <f t="shared" si="3"/>
        <v>20</v>
      </c>
      <c r="B642" s="253"/>
      <c r="C642" s="267" t="s">
        <v>443</v>
      </c>
    </row>
    <row r="643" spans="1:3" ht="9.75">
      <c r="A643" s="266">
        <f t="shared" si="3"/>
        <v>20.0625</v>
      </c>
      <c r="B643" s="253"/>
      <c r="C643" s="267" t="s">
        <v>444</v>
      </c>
    </row>
    <row r="644" spans="1:3" ht="9.75">
      <c r="A644" s="266">
        <f t="shared" si="3"/>
        <v>20.125</v>
      </c>
      <c r="B644" s="253"/>
      <c r="C644" s="267" t="s">
        <v>445</v>
      </c>
    </row>
    <row r="645" spans="1:3" ht="9.75">
      <c r="A645" s="266">
        <f t="shared" si="3"/>
        <v>20.1875</v>
      </c>
      <c r="B645" s="253"/>
      <c r="C645" s="267" t="s">
        <v>446</v>
      </c>
    </row>
    <row r="646" spans="1:3" ht="9.75">
      <c r="A646" s="266">
        <f t="shared" si="3"/>
        <v>20.25</v>
      </c>
      <c r="B646" s="253"/>
      <c r="C646" s="267" t="s">
        <v>447</v>
      </c>
    </row>
    <row r="647" spans="1:3" ht="9.75">
      <c r="A647" s="266">
        <f t="shared" si="3"/>
        <v>20.3125</v>
      </c>
      <c r="B647" s="253"/>
      <c r="C647" s="267" t="s">
        <v>448</v>
      </c>
    </row>
    <row r="648" spans="1:3" ht="9.75">
      <c r="A648" s="266">
        <f t="shared" si="3"/>
        <v>20.375</v>
      </c>
      <c r="B648" s="253"/>
      <c r="C648" s="267" t="s">
        <v>449</v>
      </c>
    </row>
    <row r="649" spans="1:3" ht="9.75">
      <c r="A649" s="266">
        <f t="shared" si="3"/>
        <v>20.4375</v>
      </c>
      <c r="B649" s="253"/>
      <c r="C649" s="267" t="s">
        <v>450</v>
      </c>
    </row>
    <row r="650" spans="1:3" ht="9.75">
      <c r="A650" s="266">
        <f t="shared" si="3"/>
        <v>20.5</v>
      </c>
      <c r="B650" s="253"/>
      <c r="C650" s="267" t="s">
        <v>451</v>
      </c>
    </row>
    <row r="651" spans="1:3" ht="9.75">
      <c r="A651" s="266">
        <f t="shared" si="3"/>
        <v>20.5625</v>
      </c>
      <c r="B651" s="253"/>
      <c r="C651" s="267" t="s">
        <v>452</v>
      </c>
    </row>
    <row r="652" spans="1:3" ht="9.75">
      <c r="A652" s="266">
        <f t="shared" si="3"/>
        <v>20.625</v>
      </c>
      <c r="B652" s="253"/>
      <c r="C652" s="267" t="s">
        <v>453</v>
      </c>
    </row>
    <row r="653" spans="1:3" ht="9.75">
      <c r="A653" s="266">
        <f t="shared" si="3"/>
        <v>20.6875</v>
      </c>
      <c r="B653" s="253"/>
      <c r="C653" s="267" t="s">
        <v>454</v>
      </c>
    </row>
    <row r="654" spans="1:3" ht="9.75">
      <c r="A654" s="266">
        <f t="shared" si="3"/>
        <v>20.75</v>
      </c>
      <c r="B654" s="253"/>
      <c r="C654" s="267" t="s">
        <v>455</v>
      </c>
    </row>
    <row r="655" spans="1:3" ht="9.75">
      <c r="A655" s="266">
        <f t="shared" si="3"/>
        <v>20.8125</v>
      </c>
      <c r="B655" s="253"/>
      <c r="C655" s="267" t="s">
        <v>456</v>
      </c>
    </row>
    <row r="656" spans="1:3" ht="9.75">
      <c r="A656" s="266">
        <f t="shared" si="3"/>
        <v>20.875</v>
      </c>
      <c r="B656" s="253"/>
      <c r="C656" s="267" t="s">
        <v>457</v>
      </c>
    </row>
    <row r="657" spans="1:3" ht="9.75">
      <c r="A657" s="266">
        <f t="shared" si="3"/>
        <v>20.9375</v>
      </c>
      <c r="B657" s="253"/>
      <c r="C657" s="267" t="s">
        <v>458</v>
      </c>
    </row>
    <row r="658" spans="1:3" ht="9.75">
      <c r="A658" s="266">
        <f t="shared" si="3"/>
        <v>21</v>
      </c>
      <c r="B658" s="253"/>
      <c r="C658" s="267" t="s">
        <v>459</v>
      </c>
    </row>
    <row r="659" spans="1:3" ht="9.75">
      <c r="A659" s="266">
        <f aca="true" t="shared" si="4" ref="A659:A722">A658+0.0625</f>
        <v>21.0625</v>
      </c>
      <c r="B659" s="253"/>
      <c r="C659" s="267" t="s">
        <v>460</v>
      </c>
    </row>
    <row r="660" spans="1:3" ht="9.75">
      <c r="A660" s="266">
        <f t="shared" si="4"/>
        <v>21.125</v>
      </c>
      <c r="B660" s="253"/>
      <c r="C660" s="267" t="s">
        <v>461</v>
      </c>
    </row>
    <row r="661" spans="1:3" ht="9.75">
      <c r="A661" s="266">
        <f t="shared" si="4"/>
        <v>21.1875</v>
      </c>
      <c r="B661" s="253"/>
      <c r="C661" s="267" t="s">
        <v>462</v>
      </c>
    </row>
    <row r="662" spans="1:3" ht="9.75">
      <c r="A662" s="266">
        <f t="shared" si="4"/>
        <v>21.25</v>
      </c>
      <c r="B662" s="253"/>
      <c r="C662" s="267" t="s">
        <v>463</v>
      </c>
    </row>
    <row r="663" spans="1:3" ht="9.75">
      <c r="A663" s="266">
        <f t="shared" si="4"/>
        <v>21.3125</v>
      </c>
      <c r="B663" s="253"/>
      <c r="C663" s="267" t="s">
        <v>464</v>
      </c>
    </row>
    <row r="664" spans="1:3" ht="9.75">
      <c r="A664" s="266">
        <f t="shared" si="4"/>
        <v>21.375</v>
      </c>
      <c r="B664" s="253"/>
      <c r="C664" s="267" t="s">
        <v>465</v>
      </c>
    </row>
    <row r="665" spans="1:3" ht="9.75">
      <c r="A665" s="266">
        <f t="shared" si="4"/>
        <v>21.4375</v>
      </c>
      <c r="B665" s="253"/>
      <c r="C665" s="267" t="s">
        <v>466</v>
      </c>
    </row>
    <row r="666" spans="1:3" ht="9.75">
      <c r="A666" s="266">
        <f t="shared" si="4"/>
        <v>21.5</v>
      </c>
      <c r="B666" s="253"/>
      <c r="C666" s="267" t="s">
        <v>467</v>
      </c>
    </row>
    <row r="667" spans="1:3" ht="9.75">
      <c r="A667" s="266">
        <f t="shared" si="4"/>
        <v>21.5625</v>
      </c>
      <c r="B667" s="253"/>
      <c r="C667" s="267" t="s">
        <v>468</v>
      </c>
    </row>
    <row r="668" spans="1:3" ht="9.75">
      <c r="A668" s="266">
        <f t="shared" si="4"/>
        <v>21.625</v>
      </c>
      <c r="B668" s="253"/>
      <c r="C668" s="267" t="s">
        <v>469</v>
      </c>
    </row>
    <row r="669" spans="1:3" ht="9.75">
      <c r="A669" s="266">
        <f t="shared" si="4"/>
        <v>21.6875</v>
      </c>
      <c r="B669" s="253"/>
      <c r="C669" s="267" t="s">
        <v>470</v>
      </c>
    </row>
    <row r="670" spans="1:3" ht="9.75">
      <c r="A670" s="266">
        <f t="shared" si="4"/>
        <v>21.75</v>
      </c>
      <c r="B670" s="253"/>
      <c r="C670" s="267" t="s">
        <v>471</v>
      </c>
    </row>
    <row r="671" spans="1:3" ht="9.75">
      <c r="A671" s="266">
        <f t="shared" si="4"/>
        <v>21.8125</v>
      </c>
      <c r="B671" s="253"/>
      <c r="C671" s="267" t="s">
        <v>472</v>
      </c>
    </row>
    <row r="672" spans="1:3" ht="9.75">
      <c r="A672" s="266">
        <f t="shared" si="4"/>
        <v>21.875</v>
      </c>
      <c r="B672" s="253"/>
      <c r="C672" s="267" t="s">
        <v>473</v>
      </c>
    </row>
    <row r="673" spans="1:3" ht="9.75">
      <c r="A673" s="266">
        <f t="shared" si="4"/>
        <v>21.9375</v>
      </c>
      <c r="B673" s="253"/>
      <c r="C673" s="267" t="s">
        <v>474</v>
      </c>
    </row>
    <row r="674" spans="1:3" ht="9.75">
      <c r="A674" s="266">
        <f t="shared" si="4"/>
        <v>22</v>
      </c>
      <c r="B674" s="253"/>
      <c r="C674" s="267" t="s">
        <v>475</v>
      </c>
    </row>
    <row r="675" spans="1:3" ht="9.75">
      <c r="A675" s="266">
        <f t="shared" si="4"/>
        <v>22.0625</v>
      </c>
      <c r="B675" s="253"/>
      <c r="C675" s="267" t="s">
        <v>476</v>
      </c>
    </row>
    <row r="676" spans="1:3" ht="9.75">
      <c r="A676" s="266">
        <f t="shared" si="4"/>
        <v>22.125</v>
      </c>
      <c r="B676" s="253"/>
      <c r="C676" s="267" t="s">
        <v>477</v>
      </c>
    </row>
    <row r="677" spans="1:3" ht="9.75">
      <c r="A677" s="266">
        <f t="shared" si="4"/>
        <v>22.1875</v>
      </c>
      <c r="B677" s="253"/>
      <c r="C677" s="267" t="s">
        <v>478</v>
      </c>
    </row>
    <row r="678" spans="1:3" ht="9.75">
      <c r="A678" s="266">
        <f t="shared" si="4"/>
        <v>22.25</v>
      </c>
      <c r="B678" s="253"/>
      <c r="C678" s="267" t="s">
        <v>479</v>
      </c>
    </row>
    <row r="679" spans="1:3" ht="9.75">
      <c r="A679" s="266">
        <f t="shared" si="4"/>
        <v>22.3125</v>
      </c>
      <c r="B679" s="253"/>
      <c r="C679" s="267" t="s">
        <v>480</v>
      </c>
    </row>
    <row r="680" spans="1:3" ht="9.75">
      <c r="A680" s="266">
        <f t="shared" si="4"/>
        <v>22.375</v>
      </c>
      <c r="B680" s="253"/>
      <c r="C680" s="267" t="s">
        <v>481</v>
      </c>
    </row>
    <row r="681" spans="1:3" ht="9.75">
      <c r="A681" s="266">
        <f t="shared" si="4"/>
        <v>22.4375</v>
      </c>
      <c r="B681" s="253"/>
      <c r="C681" s="267" t="s">
        <v>482</v>
      </c>
    </row>
    <row r="682" spans="1:3" ht="9.75">
      <c r="A682" s="266">
        <f t="shared" si="4"/>
        <v>22.5</v>
      </c>
      <c r="B682" s="253"/>
      <c r="C682" s="267" t="s">
        <v>483</v>
      </c>
    </row>
    <row r="683" spans="1:3" ht="9.75">
      <c r="A683" s="266">
        <f t="shared" si="4"/>
        <v>22.5625</v>
      </c>
      <c r="B683" s="253"/>
      <c r="C683" s="267" t="s">
        <v>484</v>
      </c>
    </row>
    <row r="684" spans="1:3" ht="9.75">
      <c r="A684" s="266">
        <f t="shared" si="4"/>
        <v>22.625</v>
      </c>
      <c r="B684" s="253"/>
      <c r="C684" s="267" t="s">
        <v>485</v>
      </c>
    </row>
    <row r="685" spans="1:3" ht="9.75">
      <c r="A685" s="266">
        <f t="shared" si="4"/>
        <v>22.6875</v>
      </c>
      <c r="B685" s="253"/>
      <c r="C685" s="267" t="s">
        <v>486</v>
      </c>
    </row>
    <row r="686" spans="1:3" ht="9.75">
      <c r="A686" s="266">
        <f t="shared" si="4"/>
        <v>22.75</v>
      </c>
      <c r="B686" s="253"/>
      <c r="C686" s="267" t="s">
        <v>487</v>
      </c>
    </row>
    <row r="687" spans="1:3" ht="9.75">
      <c r="A687" s="266">
        <f t="shared" si="4"/>
        <v>22.8125</v>
      </c>
      <c r="B687" s="253"/>
      <c r="C687" s="267" t="s">
        <v>488</v>
      </c>
    </row>
    <row r="688" spans="1:3" ht="9.75">
      <c r="A688" s="266">
        <f t="shared" si="4"/>
        <v>22.875</v>
      </c>
      <c r="B688" s="253"/>
      <c r="C688" s="267" t="s">
        <v>489</v>
      </c>
    </row>
    <row r="689" spans="1:3" ht="9.75">
      <c r="A689" s="266">
        <f t="shared" si="4"/>
        <v>22.9375</v>
      </c>
      <c r="B689" s="253"/>
      <c r="C689" s="267" t="s">
        <v>490</v>
      </c>
    </row>
    <row r="690" spans="1:3" ht="9.75">
      <c r="A690" s="266">
        <f t="shared" si="4"/>
        <v>23</v>
      </c>
      <c r="B690" s="253"/>
      <c r="C690" s="267" t="s">
        <v>491</v>
      </c>
    </row>
    <row r="691" spans="1:3" ht="9.75">
      <c r="A691" s="266">
        <f t="shared" si="4"/>
        <v>23.0625</v>
      </c>
      <c r="B691" s="253"/>
      <c r="C691" s="267" t="s">
        <v>492</v>
      </c>
    </row>
    <row r="692" spans="1:3" ht="9.75">
      <c r="A692" s="266">
        <f t="shared" si="4"/>
        <v>23.125</v>
      </c>
      <c r="B692" s="253"/>
      <c r="C692" s="267" t="s">
        <v>493</v>
      </c>
    </row>
    <row r="693" spans="1:3" ht="9.75">
      <c r="A693" s="266">
        <f t="shared" si="4"/>
        <v>23.1875</v>
      </c>
      <c r="B693" s="253"/>
      <c r="C693" s="267" t="s">
        <v>494</v>
      </c>
    </row>
    <row r="694" spans="1:3" ht="9.75">
      <c r="A694" s="266">
        <f t="shared" si="4"/>
        <v>23.25</v>
      </c>
      <c r="B694" s="253"/>
      <c r="C694" s="267" t="s">
        <v>495</v>
      </c>
    </row>
    <row r="695" spans="1:3" ht="9.75">
      <c r="A695" s="266">
        <f t="shared" si="4"/>
        <v>23.3125</v>
      </c>
      <c r="B695" s="253"/>
      <c r="C695" s="267" t="s">
        <v>496</v>
      </c>
    </row>
    <row r="696" spans="1:3" ht="9.75">
      <c r="A696" s="266">
        <f t="shared" si="4"/>
        <v>23.375</v>
      </c>
      <c r="B696" s="253"/>
      <c r="C696" s="267" t="s">
        <v>497</v>
      </c>
    </row>
    <row r="697" spans="1:3" ht="9.75">
      <c r="A697" s="266">
        <f t="shared" si="4"/>
        <v>23.4375</v>
      </c>
      <c r="B697" s="253"/>
      <c r="C697" s="267" t="s">
        <v>498</v>
      </c>
    </row>
    <row r="698" spans="1:3" ht="9.75">
      <c r="A698" s="266">
        <f t="shared" si="4"/>
        <v>23.5</v>
      </c>
      <c r="B698" s="253"/>
      <c r="C698" s="267" t="s">
        <v>499</v>
      </c>
    </row>
    <row r="699" spans="1:3" ht="9.75">
      <c r="A699" s="266">
        <f t="shared" si="4"/>
        <v>23.5625</v>
      </c>
      <c r="B699" s="253"/>
      <c r="C699" s="267" t="s">
        <v>500</v>
      </c>
    </row>
    <row r="700" spans="1:3" ht="9.75">
      <c r="A700" s="266">
        <f t="shared" si="4"/>
        <v>23.625</v>
      </c>
      <c r="B700" s="253"/>
      <c r="C700" s="267" t="s">
        <v>501</v>
      </c>
    </row>
    <row r="701" spans="1:3" ht="9.75">
      <c r="A701" s="266">
        <f t="shared" si="4"/>
        <v>23.6875</v>
      </c>
      <c r="B701" s="253"/>
      <c r="C701" s="267" t="s">
        <v>502</v>
      </c>
    </row>
    <row r="702" spans="1:3" ht="9.75">
      <c r="A702" s="266">
        <f t="shared" si="4"/>
        <v>23.75</v>
      </c>
      <c r="B702" s="253"/>
      <c r="C702" s="267" t="s">
        <v>503</v>
      </c>
    </row>
    <row r="703" spans="1:3" ht="9.75">
      <c r="A703" s="266">
        <f t="shared" si="4"/>
        <v>23.8125</v>
      </c>
      <c r="B703" s="253"/>
      <c r="C703" s="267" t="s">
        <v>504</v>
      </c>
    </row>
    <row r="704" spans="1:3" ht="9.75">
      <c r="A704" s="266">
        <f t="shared" si="4"/>
        <v>23.875</v>
      </c>
      <c r="B704" s="253"/>
      <c r="C704" s="267" t="s">
        <v>505</v>
      </c>
    </row>
    <row r="705" spans="1:3" ht="9.75">
      <c r="A705" s="266">
        <f t="shared" si="4"/>
        <v>23.9375</v>
      </c>
      <c r="B705" s="253"/>
      <c r="C705" s="267" t="s">
        <v>506</v>
      </c>
    </row>
    <row r="706" spans="1:3" ht="9.75">
      <c r="A706" s="266">
        <f t="shared" si="4"/>
        <v>24</v>
      </c>
      <c r="B706" s="253"/>
      <c r="C706" s="267" t="s">
        <v>507</v>
      </c>
    </row>
    <row r="707" spans="1:3" ht="9.75">
      <c r="A707" s="266">
        <f t="shared" si="4"/>
        <v>24.0625</v>
      </c>
      <c r="B707" s="253"/>
      <c r="C707" s="267" t="s">
        <v>508</v>
      </c>
    </row>
    <row r="708" spans="1:3" ht="9.75">
      <c r="A708" s="266">
        <f t="shared" si="4"/>
        <v>24.125</v>
      </c>
      <c r="B708" s="253"/>
      <c r="C708" s="267" t="s">
        <v>509</v>
      </c>
    </row>
    <row r="709" spans="1:3" ht="9.75">
      <c r="A709" s="266">
        <f t="shared" si="4"/>
        <v>24.1875</v>
      </c>
      <c r="B709" s="253"/>
      <c r="C709" s="267" t="s">
        <v>510</v>
      </c>
    </row>
    <row r="710" spans="1:3" ht="9.75">
      <c r="A710" s="266">
        <f t="shared" si="4"/>
        <v>24.25</v>
      </c>
      <c r="B710" s="253"/>
      <c r="C710" s="267" t="s">
        <v>511</v>
      </c>
    </row>
    <row r="711" spans="1:3" ht="9.75">
      <c r="A711" s="266">
        <f t="shared" si="4"/>
        <v>24.3125</v>
      </c>
      <c r="B711" s="253"/>
      <c r="C711" s="267" t="s">
        <v>512</v>
      </c>
    </row>
    <row r="712" spans="1:3" ht="9.75">
      <c r="A712" s="266">
        <f t="shared" si="4"/>
        <v>24.375</v>
      </c>
      <c r="B712" s="253"/>
      <c r="C712" s="267" t="s">
        <v>513</v>
      </c>
    </row>
    <row r="713" spans="1:3" ht="9.75">
      <c r="A713" s="266">
        <f t="shared" si="4"/>
        <v>24.4375</v>
      </c>
      <c r="B713" s="253"/>
      <c r="C713" s="267" t="s">
        <v>514</v>
      </c>
    </row>
    <row r="714" spans="1:3" ht="9.75">
      <c r="A714" s="266">
        <f t="shared" si="4"/>
        <v>24.5</v>
      </c>
      <c r="B714" s="253"/>
      <c r="C714" s="267" t="s">
        <v>515</v>
      </c>
    </row>
    <row r="715" spans="1:3" ht="9.75">
      <c r="A715" s="266">
        <f t="shared" si="4"/>
        <v>24.5625</v>
      </c>
      <c r="B715" s="253"/>
      <c r="C715" s="267" t="s">
        <v>516</v>
      </c>
    </row>
    <row r="716" spans="1:3" ht="9.75">
      <c r="A716" s="266">
        <f t="shared" si="4"/>
        <v>24.625</v>
      </c>
      <c r="B716" s="253"/>
      <c r="C716" s="267" t="s">
        <v>517</v>
      </c>
    </row>
    <row r="717" spans="1:3" ht="9.75">
      <c r="A717" s="266">
        <f t="shared" si="4"/>
        <v>24.6875</v>
      </c>
      <c r="B717" s="253"/>
      <c r="C717" s="267" t="s">
        <v>518</v>
      </c>
    </row>
    <row r="718" spans="1:3" ht="9.75">
      <c r="A718" s="266">
        <f t="shared" si="4"/>
        <v>24.75</v>
      </c>
      <c r="B718" s="253"/>
      <c r="C718" s="267" t="s">
        <v>519</v>
      </c>
    </row>
    <row r="719" spans="1:3" ht="9.75">
      <c r="A719" s="266">
        <f t="shared" si="4"/>
        <v>24.8125</v>
      </c>
      <c r="B719" s="253"/>
      <c r="C719" s="267" t="s">
        <v>520</v>
      </c>
    </row>
    <row r="720" spans="1:3" ht="9.75">
      <c r="A720" s="266">
        <f t="shared" si="4"/>
        <v>24.875</v>
      </c>
      <c r="B720" s="253"/>
      <c r="C720" s="267" t="s">
        <v>521</v>
      </c>
    </row>
    <row r="721" spans="1:3" ht="9.75">
      <c r="A721" s="266">
        <f t="shared" si="4"/>
        <v>24.9375</v>
      </c>
      <c r="B721" s="253"/>
      <c r="C721" s="267" t="s">
        <v>522</v>
      </c>
    </row>
    <row r="722" spans="1:3" ht="9.75">
      <c r="A722" s="266">
        <f t="shared" si="4"/>
        <v>25</v>
      </c>
      <c r="B722" s="253"/>
      <c r="C722" s="267" t="s">
        <v>523</v>
      </c>
    </row>
    <row r="723" spans="1:3" ht="9.75">
      <c r="A723" s="266">
        <f aca="true" t="shared" si="5" ref="A723:A786">A722+0.0625</f>
        <v>25.0625</v>
      </c>
      <c r="B723" s="253"/>
      <c r="C723" s="267" t="s">
        <v>524</v>
      </c>
    </row>
    <row r="724" spans="1:3" ht="9.75">
      <c r="A724" s="266">
        <f t="shared" si="5"/>
        <v>25.125</v>
      </c>
      <c r="B724" s="253"/>
      <c r="C724" s="267" t="s">
        <v>525</v>
      </c>
    </row>
    <row r="725" spans="1:3" ht="9.75">
      <c r="A725" s="266">
        <f t="shared" si="5"/>
        <v>25.1875</v>
      </c>
      <c r="B725" s="253"/>
      <c r="C725" s="267" t="s">
        <v>526</v>
      </c>
    </row>
    <row r="726" spans="1:3" ht="9.75">
      <c r="A726" s="266">
        <f t="shared" si="5"/>
        <v>25.25</v>
      </c>
      <c r="B726" s="253"/>
      <c r="C726" s="267" t="s">
        <v>527</v>
      </c>
    </row>
    <row r="727" spans="1:3" ht="9.75">
      <c r="A727" s="266">
        <f t="shared" si="5"/>
        <v>25.3125</v>
      </c>
      <c r="B727" s="253"/>
      <c r="C727" s="267" t="s">
        <v>528</v>
      </c>
    </row>
    <row r="728" spans="1:3" ht="9.75">
      <c r="A728" s="266">
        <f t="shared" si="5"/>
        <v>25.375</v>
      </c>
      <c r="B728" s="253"/>
      <c r="C728" s="267" t="s">
        <v>529</v>
      </c>
    </row>
    <row r="729" spans="1:3" ht="9.75">
      <c r="A729" s="266">
        <f t="shared" si="5"/>
        <v>25.4375</v>
      </c>
      <c r="B729" s="253"/>
      <c r="C729" s="267" t="s">
        <v>530</v>
      </c>
    </row>
    <row r="730" spans="1:3" ht="9.75">
      <c r="A730" s="266">
        <f t="shared" si="5"/>
        <v>25.5</v>
      </c>
      <c r="B730" s="253"/>
      <c r="C730" s="267" t="s">
        <v>531</v>
      </c>
    </row>
    <row r="731" spans="1:3" ht="9.75">
      <c r="A731" s="266">
        <f t="shared" si="5"/>
        <v>25.5625</v>
      </c>
      <c r="B731" s="253"/>
      <c r="C731" s="267" t="s">
        <v>532</v>
      </c>
    </row>
    <row r="732" spans="1:3" ht="9.75">
      <c r="A732" s="266">
        <f t="shared" si="5"/>
        <v>25.625</v>
      </c>
      <c r="B732" s="253"/>
      <c r="C732" s="267" t="s">
        <v>533</v>
      </c>
    </row>
    <row r="733" spans="1:3" ht="9.75">
      <c r="A733" s="266">
        <f t="shared" si="5"/>
        <v>25.6875</v>
      </c>
      <c r="B733" s="253"/>
      <c r="C733" s="267" t="s">
        <v>534</v>
      </c>
    </row>
    <row r="734" spans="1:3" ht="9.75">
      <c r="A734" s="266">
        <f t="shared" si="5"/>
        <v>25.75</v>
      </c>
      <c r="B734" s="253"/>
      <c r="C734" s="267" t="s">
        <v>535</v>
      </c>
    </row>
    <row r="735" spans="1:3" ht="9.75">
      <c r="A735" s="266">
        <f t="shared" si="5"/>
        <v>25.8125</v>
      </c>
      <c r="B735" s="253"/>
      <c r="C735" s="267" t="s">
        <v>536</v>
      </c>
    </row>
    <row r="736" spans="1:3" ht="9.75">
      <c r="A736" s="266">
        <f t="shared" si="5"/>
        <v>25.875</v>
      </c>
      <c r="B736" s="253"/>
      <c r="C736" s="267" t="s">
        <v>537</v>
      </c>
    </row>
    <row r="737" spans="1:3" ht="9.75">
      <c r="A737" s="266">
        <f t="shared" si="5"/>
        <v>25.9375</v>
      </c>
      <c r="B737" s="253"/>
      <c r="C737" s="267" t="s">
        <v>538</v>
      </c>
    </row>
    <row r="738" spans="1:3" ht="9.75">
      <c r="A738" s="266">
        <f t="shared" si="5"/>
        <v>26</v>
      </c>
      <c r="B738" s="253"/>
      <c r="C738" s="267" t="s">
        <v>539</v>
      </c>
    </row>
    <row r="739" spans="1:3" ht="9.75">
      <c r="A739" s="266">
        <f t="shared" si="5"/>
        <v>26.0625</v>
      </c>
      <c r="B739" s="253"/>
      <c r="C739" s="267" t="s">
        <v>540</v>
      </c>
    </row>
    <row r="740" spans="1:3" ht="9.75">
      <c r="A740" s="266">
        <f t="shared" si="5"/>
        <v>26.125</v>
      </c>
      <c r="B740" s="253"/>
      <c r="C740" s="267" t="s">
        <v>541</v>
      </c>
    </row>
    <row r="741" spans="1:3" ht="9.75">
      <c r="A741" s="266">
        <f t="shared" si="5"/>
        <v>26.1875</v>
      </c>
      <c r="B741" s="253"/>
      <c r="C741" s="267" t="s">
        <v>542</v>
      </c>
    </row>
    <row r="742" spans="1:3" ht="9.75">
      <c r="A742" s="266">
        <f t="shared" si="5"/>
        <v>26.25</v>
      </c>
      <c r="B742" s="253"/>
      <c r="C742" s="267" t="s">
        <v>543</v>
      </c>
    </row>
    <row r="743" spans="1:3" ht="9.75">
      <c r="A743" s="266">
        <f t="shared" si="5"/>
        <v>26.3125</v>
      </c>
      <c r="B743" s="253"/>
      <c r="C743" s="267" t="s">
        <v>544</v>
      </c>
    </row>
    <row r="744" spans="1:3" ht="9.75">
      <c r="A744" s="266">
        <f t="shared" si="5"/>
        <v>26.375</v>
      </c>
      <c r="B744" s="253"/>
      <c r="C744" s="267" t="s">
        <v>545</v>
      </c>
    </row>
    <row r="745" spans="1:3" ht="9.75">
      <c r="A745" s="266">
        <f t="shared" si="5"/>
        <v>26.4375</v>
      </c>
      <c r="B745" s="253"/>
      <c r="C745" s="267" t="s">
        <v>546</v>
      </c>
    </row>
    <row r="746" spans="1:3" ht="9.75">
      <c r="A746" s="266">
        <f t="shared" si="5"/>
        <v>26.5</v>
      </c>
      <c r="B746" s="253"/>
      <c r="C746" s="267" t="s">
        <v>547</v>
      </c>
    </row>
    <row r="747" spans="1:3" ht="9.75">
      <c r="A747" s="266">
        <f t="shared" si="5"/>
        <v>26.5625</v>
      </c>
      <c r="B747" s="253"/>
      <c r="C747" s="267" t="s">
        <v>548</v>
      </c>
    </row>
    <row r="748" spans="1:3" ht="9.75">
      <c r="A748" s="266">
        <f t="shared" si="5"/>
        <v>26.625</v>
      </c>
      <c r="B748" s="253"/>
      <c r="C748" s="267" t="s">
        <v>549</v>
      </c>
    </row>
    <row r="749" spans="1:3" ht="9.75">
      <c r="A749" s="266">
        <f t="shared" si="5"/>
        <v>26.6875</v>
      </c>
      <c r="B749" s="253"/>
      <c r="C749" s="267" t="s">
        <v>550</v>
      </c>
    </row>
    <row r="750" spans="1:3" ht="9.75">
      <c r="A750" s="266">
        <f t="shared" si="5"/>
        <v>26.75</v>
      </c>
      <c r="B750" s="253"/>
      <c r="C750" s="267" t="s">
        <v>551</v>
      </c>
    </row>
    <row r="751" spans="1:3" ht="9.75">
      <c r="A751" s="266">
        <f t="shared" si="5"/>
        <v>26.8125</v>
      </c>
      <c r="B751" s="253"/>
      <c r="C751" s="267" t="s">
        <v>552</v>
      </c>
    </row>
    <row r="752" spans="1:3" ht="9.75">
      <c r="A752" s="266">
        <f t="shared" si="5"/>
        <v>26.875</v>
      </c>
      <c r="B752" s="253"/>
      <c r="C752" s="267" t="s">
        <v>553</v>
      </c>
    </row>
    <row r="753" spans="1:3" ht="9.75">
      <c r="A753" s="266">
        <f t="shared" si="5"/>
        <v>26.9375</v>
      </c>
      <c r="B753" s="253"/>
      <c r="C753" s="267" t="s">
        <v>554</v>
      </c>
    </row>
    <row r="754" spans="1:3" ht="9.75">
      <c r="A754" s="266">
        <f t="shared" si="5"/>
        <v>27</v>
      </c>
      <c r="B754" s="253"/>
      <c r="C754" s="267" t="s">
        <v>555</v>
      </c>
    </row>
    <row r="755" spans="1:3" ht="9.75">
      <c r="A755" s="266">
        <f t="shared" si="5"/>
        <v>27.0625</v>
      </c>
      <c r="B755" s="253"/>
      <c r="C755" s="267" t="s">
        <v>556</v>
      </c>
    </row>
    <row r="756" spans="1:3" ht="9.75">
      <c r="A756" s="266">
        <f t="shared" si="5"/>
        <v>27.125</v>
      </c>
      <c r="B756" s="253"/>
      <c r="C756" s="267" t="s">
        <v>557</v>
      </c>
    </row>
    <row r="757" spans="1:3" ht="9.75">
      <c r="A757" s="266">
        <f t="shared" si="5"/>
        <v>27.1875</v>
      </c>
      <c r="B757" s="253"/>
      <c r="C757" s="267" t="s">
        <v>558</v>
      </c>
    </row>
    <row r="758" spans="1:3" ht="9.75">
      <c r="A758" s="266">
        <f t="shared" si="5"/>
        <v>27.25</v>
      </c>
      <c r="B758" s="253"/>
      <c r="C758" s="267" t="s">
        <v>559</v>
      </c>
    </row>
    <row r="759" spans="1:3" ht="9.75">
      <c r="A759" s="266">
        <f t="shared" si="5"/>
        <v>27.3125</v>
      </c>
      <c r="B759" s="253"/>
      <c r="C759" s="267" t="s">
        <v>560</v>
      </c>
    </row>
    <row r="760" spans="1:3" ht="9.75">
      <c r="A760" s="266">
        <f t="shared" si="5"/>
        <v>27.375</v>
      </c>
      <c r="B760" s="253"/>
      <c r="C760" s="267" t="s">
        <v>561</v>
      </c>
    </row>
    <row r="761" spans="1:3" ht="9.75">
      <c r="A761" s="266">
        <f t="shared" si="5"/>
        <v>27.4375</v>
      </c>
      <c r="B761" s="253"/>
      <c r="C761" s="267" t="s">
        <v>562</v>
      </c>
    </row>
    <row r="762" spans="1:3" ht="9.75">
      <c r="A762" s="266">
        <f t="shared" si="5"/>
        <v>27.5</v>
      </c>
      <c r="B762" s="253"/>
      <c r="C762" s="267" t="s">
        <v>563</v>
      </c>
    </row>
    <row r="763" spans="1:3" ht="9.75">
      <c r="A763" s="266">
        <f t="shared" si="5"/>
        <v>27.5625</v>
      </c>
      <c r="B763" s="253"/>
      <c r="C763" s="267" t="s">
        <v>564</v>
      </c>
    </row>
    <row r="764" spans="1:3" ht="9.75">
      <c r="A764" s="266">
        <f t="shared" si="5"/>
        <v>27.625</v>
      </c>
      <c r="B764" s="253"/>
      <c r="C764" s="267" t="s">
        <v>565</v>
      </c>
    </row>
    <row r="765" spans="1:3" ht="9.75">
      <c r="A765" s="266">
        <f t="shared" si="5"/>
        <v>27.6875</v>
      </c>
      <c r="B765" s="253"/>
      <c r="C765" s="267" t="s">
        <v>566</v>
      </c>
    </row>
    <row r="766" spans="1:3" ht="9.75">
      <c r="A766" s="266">
        <f t="shared" si="5"/>
        <v>27.75</v>
      </c>
      <c r="B766" s="253"/>
      <c r="C766" s="267" t="s">
        <v>567</v>
      </c>
    </row>
    <row r="767" spans="1:3" ht="9.75">
      <c r="A767" s="266">
        <f t="shared" si="5"/>
        <v>27.8125</v>
      </c>
      <c r="B767" s="253"/>
      <c r="C767" s="267" t="s">
        <v>568</v>
      </c>
    </row>
    <row r="768" spans="1:3" ht="9.75">
      <c r="A768" s="266">
        <f t="shared" si="5"/>
        <v>27.875</v>
      </c>
      <c r="B768" s="253"/>
      <c r="C768" s="267" t="s">
        <v>569</v>
      </c>
    </row>
    <row r="769" spans="1:3" ht="9.75">
      <c r="A769" s="266">
        <f t="shared" si="5"/>
        <v>27.9375</v>
      </c>
      <c r="B769" s="253"/>
      <c r="C769" s="267" t="s">
        <v>570</v>
      </c>
    </row>
    <row r="770" spans="1:3" ht="9.75">
      <c r="A770" s="266">
        <f t="shared" si="5"/>
        <v>28</v>
      </c>
      <c r="B770" s="253"/>
      <c r="C770" s="267" t="s">
        <v>571</v>
      </c>
    </row>
    <row r="771" spans="1:3" ht="9.75">
      <c r="A771" s="266">
        <f t="shared" si="5"/>
        <v>28.0625</v>
      </c>
      <c r="B771" s="253"/>
      <c r="C771" s="267" t="s">
        <v>572</v>
      </c>
    </row>
    <row r="772" spans="1:3" ht="9.75">
      <c r="A772" s="266">
        <f t="shared" si="5"/>
        <v>28.125</v>
      </c>
      <c r="B772" s="253"/>
      <c r="C772" s="267" t="s">
        <v>573</v>
      </c>
    </row>
    <row r="773" spans="1:3" ht="9.75">
      <c r="A773" s="266">
        <f t="shared" si="5"/>
        <v>28.1875</v>
      </c>
      <c r="B773" s="253"/>
      <c r="C773" s="267" t="s">
        <v>574</v>
      </c>
    </row>
    <row r="774" spans="1:3" ht="9.75">
      <c r="A774" s="266">
        <f t="shared" si="5"/>
        <v>28.25</v>
      </c>
      <c r="B774" s="253"/>
      <c r="C774" s="267" t="s">
        <v>575</v>
      </c>
    </row>
    <row r="775" spans="1:3" ht="9.75">
      <c r="A775" s="266">
        <f t="shared" si="5"/>
        <v>28.3125</v>
      </c>
      <c r="B775" s="253"/>
      <c r="C775" s="267" t="s">
        <v>576</v>
      </c>
    </row>
    <row r="776" spans="1:3" ht="9.75">
      <c r="A776" s="266">
        <f t="shared" si="5"/>
        <v>28.375</v>
      </c>
      <c r="B776" s="253"/>
      <c r="C776" s="267" t="s">
        <v>577</v>
      </c>
    </row>
    <row r="777" spans="1:3" ht="9.75">
      <c r="A777" s="266">
        <f t="shared" si="5"/>
        <v>28.4375</v>
      </c>
      <c r="B777" s="253"/>
      <c r="C777" s="267" t="s">
        <v>578</v>
      </c>
    </row>
    <row r="778" spans="1:3" ht="9.75">
      <c r="A778" s="266">
        <f t="shared" si="5"/>
        <v>28.5</v>
      </c>
      <c r="B778" s="253"/>
      <c r="C778" s="267" t="s">
        <v>579</v>
      </c>
    </row>
    <row r="779" spans="1:3" ht="9.75">
      <c r="A779" s="266">
        <f t="shared" si="5"/>
        <v>28.5625</v>
      </c>
      <c r="B779" s="253"/>
      <c r="C779" s="267" t="s">
        <v>580</v>
      </c>
    </row>
    <row r="780" spans="1:3" ht="9.75">
      <c r="A780" s="266">
        <f t="shared" si="5"/>
        <v>28.625</v>
      </c>
      <c r="B780" s="253"/>
      <c r="C780" s="267" t="s">
        <v>581</v>
      </c>
    </row>
    <row r="781" spans="1:3" ht="9.75">
      <c r="A781" s="266">
        <f t="shared" si="5"/>
        <v>28.6875</v>
      </c>
      <c r="B781" s="253"/>
      <c r="C781" s="267" t="s">
        <v>582</v>
      </c>
    </row>
    <row r="782" spans="1:3" ht="9.75">
      <c r="A782" s="266">
        <f t="shared" si="5"/>
        <v>28.75</v>
      </c>
      <c r="B782" s="253"/>
      <c r="C782" s="267" t="s">
        <v>583</v>
      </c>
    </row>
    <row r="783" spans="1:3" ht="9.75">
      <c r="A783" s="266">
        <f t="shared" si="5"/>
        <v>28.8125</v>
      </c>
      <c r="B783" s="253"/>
      <c r="C783" s="267" t="s">
        <v>584</v>
      </c>
    </row>
    <row r="784" spans="1:3" ht="9.75">
      <c r="A784" s="266">
        <f t="shared" si="5"/>
        <v>28.875</v>
      </c>
      <c r="B784" s="253"/>
      <c r="C784" s="267" t="s">
        <v>585</v>
      </c>
    </row>
    <row r="785" spans="1:3" ht="9.75">
      <c r="A785" s="266">
        <f t="shared" si="5"/>
        <v>28.9375</v>
      </c>
      <c r="B785" s="253"/>
      <c r="C785" s="267" t="s">
        <v>586</v>
      </c>
    </row>
    <row r="786" spans="1:3" ht="9.75">
      <c r="A786" s="266">
        <f t="shared" si="5"/>
        <v>29</v>
      </c>
      <c r="B786" s="253"/>
      <c r="C786" s="267" t="s">
        <v>587</v>
      </c>
    </row>
    <row r="787" spans="1:3" ht="9.75">
      <c r="A787" s="266">
        <f aca="true" t="shared" si="6" ref="A787:A804">A786+0.0625</f>
        <v>29.0625</v>
      </c>
      <c r="B787" s="253"/>
      <c r="C787" s="267" t="s">
        <v>588</v>
      </c>
    </row>
    <row r="788" spans="1:3" ht="9.75">
      <c r="A788" s="266">
        <f t="shared" si="6"/>
        <v>29.125</v>
      </c>
      <c r="B788" s="253"/>
      <c r="C788" s="267" t="s">
        <v>589</v>
      </c>
    </row>
    <row r="789" spans="1:3" ht="9.75">
      <c r="A789" s="266">
        <f t="shared" si="6"/>
        <v>29.1875</v>
      </c>
      <c r="B789" s="253"/>
      <c r="C789" s="267" t="s">
        <v>590</v>
      </c>
    </row>
    <row r="790" spans="1:3" ht="9.75">
      <c r="A790" s="266">
        <f t="shared" si="6"/>
        <v>29.25</v>
      </c>
      <c r="B790" s="253"/>
      <c r="C790" s="267" t="s">
        <v>591</v>
      </c>
    </row>
    <row r="791" spans="1:3" ht="9.75">
      <c r="A791" s="266">
        <f t="shared" si="6"/>
        <v>29.3125</v>
      </c>
      <c r="B791" s="253"/>
      <c r="C791" s="267" t="s">
        <v>592</v>
      </c>
    </row>
    <row r="792" spans="1:3" ht="9.75">
      <c r="A792" s="266">
        <f t="shared" si="6"/>
        <v>29.375</v>
      </c>
      <c r="B792" s="253"/>
      <c r="C792" s="267" t="s">
        <v>593</v>
      </c>
    </row>
    <row r="793" spans="1:3" ht="9.75">
      <c r="A793" s="266">
        <f t="shared" si="6"/>
        <v>29.4375</v>
      </c>
      <c r="B793" s="253"/>
      <c r="C793" s="267" t="s">
        <v>594</v>
      </c>
    </row>
    <row r="794" spans="1:3" ht="9.75">
      <c r="A794" s="266">
        <f t="shared" si="6"/>
        <v>29.5</v>
      </c>
      <c r="B794" s="253"/>
      <c r="C794" s="267" t="s">
        <v>595</v>
      </c>
    </row>
    <row r="795" spans="1:3" ht="9.75">
      <c r="A795" s="266">
        <f t="shared" si="6"/>
        <v>29.5625</v>
      </c>
      <c r="B795" s="253"/>
      <c r="C795" s="267" t="s">
        <v>596</v>
      </c>
    </row>
    <row r="796" spans="1:3" ht="9.75">
      <c r="A796" s="266">
        <f t="shared" si="6"/>
        <v>29.625</v>
      </c>
      <c r="B796" s="253"/>
      <c r="C796" s="267" t="s">
        <v>597</v>
      </c>
    </row>
    <row r="797" spans="1:3" ht="9.75">
      <c r="A797" s="266">
        <f t="shared" si="6"/>
        <v>29.6875</v>
      </c>
      <c r="B797" s="253"/>
      <c r="C797" s="267" t="s">
        <v>598</v>
      </c>
    </row>
    <row r="798" spans="1:3" ht="9.75">
      <c r="A798" s="266">
        <f t="shared" si="6"/>
        <v>29.75</v>
      </c>
      <c r="B798" s="253"/>
      <c r="C798" s="267" t="s">
        <v>599</v>
      </c>
    </row>
    <row r="799" spans="1:3" ht="9.75">
      <c r="A799" s="266">
        <f t="shared" si="6"/>
        <v>29.8125</v>
      </c>
      <c r="B799" s="253"/>
      <c r="C799" s="267" t="s">
        <v>600</v>
      </c>
    </row>
    <row r="800" spans="1:3" ht="9.75">
      <c r="A800" s="266">
        <f t="shared" si="6"/>
        <v>29.875</v>
      </c>
      <c r="B800" s="253"/>
      <c r="C800" s="267" t="s">
        <v>601</v>
      </c>
    </row>
    <row r="801" spans="1:3" ht="9.75">
      <c r="A801" s="266">
        <f t="shared" si="6"/>
        <v>29.9375</v>
      </c>
      <c r="B801" s="253"/>
      <c r="C801" s="267" t="s">
        <v>602</v>
      </c>
    </row>
    <row r="802" spans="1:3" ht="9.75">
      <c r="A802" s="266">
        <f t="shared" si="6"/>
        <v>30</v>
      </c>
      <c r="B802" s="253"/>
      <c r="C802" s="267" t="s">
        <v>603</v>
      </c>
    </row>
    <row r="803" spans="1:3" ht="9.75">
      <c r="A803" s="266">
        <f t="shared" si="6"/>
        <v>30.0625</v>
      </c>
      <c r="B803" s="253"/>
      <c r="C803" s="267" t="s">
        <v>604</v>
      </c>
    </row>
    <row r="804" spans="1:3" ht="9.75">
      <c r="A804" s="268">
        <f t="shared" si="6"/>
        <v>30.125</v>
      </c>
      <c r="B804" s="269"/>
      <c r="C804" s="270" t="s">
        <v>605</v>
      </c>
    </row>
  </sheetData>
  <sheetProtection sheet="1" objects="1" scenarios="1" selectLockedCells="1" selectUnlockedCells="1"/>
  <mergeCells count="4">
    <mergeCell ref="F1:H1"/>
    <mergeCell ref="F68:H68"/>
    <mergeCell ref="F264:H264"/>
    <mergeCell ref="F289:H2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654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407"/>
      <c r="F12" s="408"/>
      <c r="G12" s="409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407"/>
      <c r="F13" s="408"/>
      <c r="G13" s="409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407"/>
      <c r="F14" s="408"/>
      <c r="G14" s="409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407"/>
      <c r="F15" s="408"/>
      <c r="G15" s="409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407"/>
      <c r="F16" s="408"/>
      <c r="G16" s="409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0"/>
      <c r="F17" s="408"/>
      <c r="G17" s="409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412"/>
      <c r="H47" s="413"/>
      <c r="I47" s="414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217"/>
      <c r="D60" s="217"/>
      <c r="E60" s="217"/>
      <c r="F60" s="217"/>
      <c r="G60" s="217"/>
      <c r="H60" s="9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97"/>
      <c r="B61" s="102"/>
      <c r="C61" s="217"/>
      <c r="D61" s="217"/>
      <c r="E61" s="217"/>
      <c r="F61" s="217"/>
      <c r="G61" s="217"/>
      <c r="H61" s="97"/>
      <c r="I61" s="97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97"/>
      <c r="B62" s="109"/>
      <c r="C62" s="217"/>
      <c r="D62" s="217"/>
      <c r="E62" s="217"/>
      <c r="F62" s="217"/>
      <c r="G62" s="217"/>
      <c r="H62" s="97"/>
      <c r="I62" s="97"/>
      <c r="J62" s="97"/>
      <c r="K62" s="9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655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173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2:3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3"/>
      <c r="C60" s="34"/>
      <c r="D60" s="34"/>
      <c r="E60" s="34"/>
      <c r="F60" s="34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3"/>
      <c r="C61" s="34"/>
      <c r="D61" s="34"/>
      <c r="E61" s="34"/>
      <c r="F61" s="34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656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174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2:32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2:32" ht="12.7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2:3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3"/>
      <c r="C60" s="34"/>
      <c r="D60" s="34"/>
      <c r="E60" s="34"/>
      <c r="F60" s="34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3"/>
      <c r="C61" s="34"/>
      <c r="D61" s="34"/>
      <c r="E61" s="34"/>
      <c r="F61" s="34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657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658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217"/>
      <c r="D60" s="217"/>
      <c r="E60" s="217"/>
      <c r="F60" s="217"/>
      <c r="G60" s="217"/>
      <c r="H60" s="9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97"/>
      <c r="B61" s="102"/>
      <c r="C61" s="217"/>
      <c r="D61" s="217"/>
      <c r="E61" s="217"/>
      <c r="F61" s="217"/>
      <c r="G61" s="217"/>
      <c r="H61" s="97"/>
      <c r="I61" s="97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R7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0.7109375" style="0" customWidth="1"/>
    <col min="4" max="4" width="14.8515625" style="0" bestFit="1" customWidth="1"/>
    <col min="5" max="5" width="13.28125" style="0" customWidth="1"/>
    <col min="6" max="6" width="12.7109375" style="0" customWidth="1"/>
    <col min="7" max="7" width="13.28125" style="0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3.421875" style="0" bestFit="1" customWidth="1"/>
    <col min="13" max="14" width="15.7109375" style="0" customWidth="1"/>
  </cols>
  <sheetData>
    <row r="1" spans="1:252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M1" s="2"/>
      <c r="N1" s="2"/>
      <c r="O1" s="2"/>
      <c r="IR1" s="1"/>
    </row>
    <row r="2" spans="1:252" ht="12.75">
      <c r="A2" s="77"/>
      <c r="B2" s="77"/>
      <c r="C2" s="77"/>
      <c r="D2" s="83"/>
      <c r="E2" s="83"/>
      <c r="F2" s="83"/>
      <c r="G2" s="83"/>
      <c r="H2" s="83"/>
      <c r="I2" s="83"/>
      <c r="J2" s="83"/>
      <c r="K2" s="83"/>
      <c r="L2" s="348"/>
      <c r="M2" s="13"/>
      <c r="N2" s="2"/>
      <c r="O2" s="2"/>
      <c r="IR2" s="1"/>
    </row>
    <row r="3" spans="1:252" ht="18">
      <c r="A3" s="349" t="s">
        <v>659</v>
      </c>
      <c r="B3" s="89"/>
      <c r="C3" s="83"/>
      <c r="D3" s="77"/>
      <c r="E3" s="77"/>
      <c r="F3" s="77"/>
      <c r="G3" s="77"/>
      <c r="H3" s="77"/>
      <c r="I3" s="120"/>
      <c r="J3" s="83"/>
      <c r="K3" s="83"/>
      <c r="L3" s="348"/>
      <c r="M3" s="13"/>
      <c r="N3" s="2"/>
      <c r="O3" s="2"/>
      <c r="IR3" s="1"/>
    </row>
    <row r="4" spans="1:252" ht="12.75">
      <c r="A4" s="89"/>
      <c r="B4" s="89"/>
      <c r="C4" s="83"/>
      <c r="D4" s="77"/>
      <c r="E4" s="77"/>
      <c r="F4" s="69"/>
      <c r="G4" s="350"/>
      <c r="H4" s="120"/>
      <c r="I4" s="83"/>
      <c r="J4" s="83"/>
      <c r="K4" s="83"/>
      <c r="L4" s="348"/>
      <c r="M4" s="13"/>
      <c r="N4" s="2"/>
      <c r="O4" s="2"/>
      <c r="IR4" s="1"/>
    </row>
    <row r="5" spans="1:252" ht="12.75">
      <c r="A5" s="179"/>
      <c r="B5" s="351"/>
      <c r="C5" s="112"/>
      <c r="D5" s="122"/>
      <c r="E5" s="351"/>
      <c r="F5" s="83"/>
      <c r="G5" s="132"/>
      <c r="H5" s="78"/>
      <c r="I5" s="83"/>
      <c r="J5" s="83"/>
      <c r="K5" s="83"/>
      <c r="L5" s="348"/>
      <c r="M5" s="13"/>
      <c r="N5" s="2"/>
      <c r="O5" s="2"/>
      <c r="IR5" s="1"/>
    </row>
    <row r="6" spans="1:252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3"/>
      <c r="M6" s="13"/>
      <c r="N6" s="2"/>
      <c r="O6" s="2"/>
      <c r="IR6" s="1"/>
    </row>
    <row r="7" spans="1:252" s="292" customFormat="1" ht="12.75" customHeight="1">
      <c r="A7" s="353" t="s">
        <v>662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13"/>
      <c r="M7" s="13"/>
      <c r="N7" s="2"/>
      <c r="O7" s="2"/>
      <c r="IR7" s="2"/>
    </row>
    <row r="8" spans="1:252" ht="1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"/>
      <c r="M8" s="13"/>
      <c r="N8" s="2"/>
      <c r="O8" s="2"/>
      <c r="IR8" s="1"/>
    </row>
    <row r="9" spans="1:252" ht="1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"/>
      <c r="M9" s="13"/>
      <c r="N9" s="2"/>
      <c r="O9" s="2"/>
      <c r="IR9" s="1"/>
    </row>
    <row r="10" spans="1:252" ht="1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"/>
      <c r="M10" s="13"/>
      <c r="N10" s="2"/>
      <c r="O10" s="2"/>
      <c r="IR10" s="1"/>
    </row>
    <row r="11" spans="1:15" ht="15" customHeight="1">
      <c r="A11" s="434" t="s">
        <v>660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"/>
      <c r="M11" s="13"/>
      <c r="N11" s="2"/>
      <c r="O11" s="2"/>
    </row>
    <row r="12" spans="1:15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M12" s="2"/>
      <c r="N12" s="2"/>
      <c r="O12" s="2"/>
    </row>
    <row r="13" spans="1:15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M13" s="2"/>
      <c r="N13" s="2"/>
      <c r="O13" s="2"/>
    </row>
    <row r="14" spans="1:15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M14" s="2"/>
      <c r="N14" s="2"/>
      <c r="O14" s="2"/>
    </row>
    <row r="15" spans="1:15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M15" s="2"/>
      <c r="N15" s="2"/>
      <c r="O15" s="2"/>
    </row>
    <row r="16" spans="1:15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M16" s="2"/>
      <c r="N16" s="2"/>
      <c r="O16" s="2"/>
    </row>
    <row r="17" spans="1:15" ht="19.5" customHeight="1">
      <c r="A17" s="77"/>
      <c r="B17" s="77"/>
      <c r="C17" s="77"/>
      <c r="D17" s="86" t="s">
        <v>168</v>
      </c>
      <c r="E17" s="382">
        <f>+'Est Anch Move #1'!C27</f>
        <v>0</v>
      </c>
      <c r="F17" s="382">
        <f>+'Est Anch Move #2'!C27</f>
        <v>0</v>
      </c>
      <c r="G17" s="385">
        <f>+'Est Anch Move #3'!C27</f>
        <v>0</v>
      </c>
      <c r="H17" s="93"/>
      <c r="I17" s="91"/>
      <c r="J17" s="77"/>
      <c r="K17" s="77"/>
      <c r="M17" s="2"/>
      <c r="N17" s="2"/>
      <c r="O17" s="2"/>
    </row>
    <row r="18" spans="1:15" ht="19.5" customHeight="1">
      <c r="A18" s="379"/>
      <c r="B18" s="144"/>
      <c r="C18" s="144"/>
      <c r="D18" s="379"/>
      <c r="E18" s="382">
        <f>+'Est Anch Move #4'!C27</f>
        <v>0</v>
      </c>
      <c r="F18" s="88"/>
      <c r="G18" s="88"/>
      <c r="H18" s="88"/>
      <c r="I18" s="379"/>
      <c r="J18" s="93"/>
      <c r="K18" s="91"/>
      <c r="M18" s="2"/>
      <c r="N18" s="2"/>
      <c r="O18" s="2"/>
    </row>
    <row r="19" spans="1:15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348"/>
      <c r="M19" s="13"/>
      <c r="N19" s="2"/>
      <c r="O19" s="2"/>
    </row>
    <row r="20" spans="1:15" ht="15.75" customHeight="1">
      <c r="A20" s="435" t="s">
        <v>107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12"/>
      <c r="M20" s="13"/>
      <c r="N20" s="2"/>
      <c r="O20" s="2"/>
    </row>
    <row r="21" spans="1:15" ht="15.75" customHeight="1">
      <c r="A21" s="83"/>
      <c r="B21" s="96" t="s">
        <v>672</v>
      </c>
      <c r="C21" s="77"/>
      <c r="D21" s="77"/>
      <c r="E21" s="77"/>
      <c r="F21" s="77"/>
      <c r="G21" s="78" t="s">
        <v>673</v>
      </c>
      <c r="H21" s="77"/>
      <c r="I21" s="78"/>
      <c r="J21" s="83"/>
      <c r="K21" s="83"/>
      <c r="L21" s="348"/>
      <c r="M21" s="13"/>
      <c r="N21" s="2"/>
      <c r="O21" s="2"/>
    </row>
    <row r="22" spans="1:15" ht="15.75" customHeight="1">
      <c r="A22" s="83"/>
      <c r="B22" s="78" t="s">
        <v>663</v>
      </c>
      <c r="C22" s="83"/>
      <c r="D22" s="83"/>
      <c r="E22" s="83"/>
      <c r="F22" s="77"/>
      <c r="G22" s="78" t="s">
        <v>30</v>
      </c>
      <c r="H22" s="77"/>
      <c r="I22" s="77"/>
      <c r="J22" s="77"/>
      <c r="K22" s="77"/>
      <c r="L22" s="348"/>
      <c r="M22" s="13"/>
      <c r="N22" s="2"/>
      <c r="O22" s="2"/>
    </row>
    <row r="23" spans="1:15" ht="15.75" customHeight="1">
      <c r="A23" s="83"/>
      <c r="B23" s="78" t="s">
        <v>674</v>
      </c>
      <c r="C23" s="83"/>
      <c r="D23" s="83"/>
      <c r="E23" s="83"/>
      <c r="F23" s="77"/>
      <c r="G23" s="78" t="s">
        <v>26</v>
      </c>
      <c r="H23" s="83"/>
      <c r="I23" s="78"/>
      <c r="J23" s="77"/>
      <c r="K23" s="77"/>
      <c r="L23" s="348"/>
      <c r="M23" s="13"/>
      <c r="N23" s="2"/>
      <c r="O23" s="2"/>
    </row>
    <row r="24" spans="1:15" ht="15.75" customHeight="1">
      <c r="A24" s="83"/>
      <c r="B24" s="78" t="s">
        <v>675</v>
      </c>
      <c r="C24" s="83"/>
      <c r="D24" s="83"/>
      <c r="E24" s="83"/>
      <c r="F24" s="77"/>
      <c r="G24" s="78" t="s">
        <v>27</v>
      </c>
      <c r="H24" s="83"/>
      <c r="I24" s="78"/>
      <c r="J24" s="77"/>
      <c r="K24" s="77"/>
      <c r="L24" s="348"/>
      <c r="M24" s="13"/>
      <c r="N24" s="2"/>
      <c r="O24" s="2"/>
    </row>
    <row r="25" spans="1:15" ht="15.75" customHeight="1">
      <c r="A25" s="83"/>
      <c r="B25" s="78" t="s">
        <v>676</v>
      </c>
      <c r="C25" s="83"/>
      <c r="D25" s="83"/>
      <c r="E25" s="83"/>
      <c r="F25" s="77"/>
      <c r="G25" s="78" t="s">
        <v>700</v>
      </c>
      <c r="H25" s="83"/>
      <c r="I25" s="77"/>
      <c r="J25" s="77"/>
      <c r="K25" s="77"/>
      <c r="L25" s="348"/>
      <c r="M25" s="13"/>
      <c r="N25" s="2"/>
      <c r="O25" s="2"/>
    </row>
    <row r="26" spans="1:15" ht="15.75" customHeight="1">
      <c r="A26" s="354"/>
      <c r="B26" s="77"/>
      <c r="C26" s="354"/>
      <c r="D26" s="354"/>
      <c r="E26" s="354"/>
      <c r="F26" s="354"/>
      <c r="G26" s="354"/>
      <c r="H26" s="354"/>
      <c r="I26" s="354"/>
      <c r="J26" s="354"/>
      <c r="K26" s="354"/>
      <c r="L26" s="355"/>
      <c r="M26" s="13"/>
      <c r="N26" s="2"/>
      <c r="O26" s="2"/>
    </row>
    <row r="27" spans="1:15" ht="15.75" customHeight="1">
      <c r="A27" s="428" t="s">
        <v>664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12"/>
      <c r="M27" s="13"/>
      <c r="N27" s="2"/>
      <c r="O27" s="2"/>
    </row>
    <row r="28" spans="1:15" ht="15.75" customHeight="1">
      <c r="A28" s="83"/>
      <c r="B28" s="77"/>
      <c r="C28" s="77"/>
      <c r="D28" s="77"/>
      <c r="E28" s="77"/>
      <c r="F28" s="83"/>
      <c r="G28" s="83"/>
      <c r="H28" s="83"/>
      <c r="I28" s="112"/>
      <c r="J28" s="112"/>
      <c r="K28" s="112"/>
      <c r="L28" s="355"/>
      <c r="M28" s="13"/>
      <c r="N28" s="2"/>
      <c r="O28" s="2"/>
    </row>
    <row r="29" spans="1:15" ht="15.75" customHeight="1">
      <c r="A29" s="77"/>
      <c r="B29" s="78" t="s">
        <v>665</v>
      </c>
      <c r="C29" s="356" t="s">
        <v>677</v>
      </c>
      <c r="D29" s="109" t="s">
        <v>678</v>
      </c>
      <c r="E29" s="357" t="s">
        <v>164</v>
      </c>
      <c r="F29" s="78" t="s">
        <v>24</v>
      </c>
      <c r="G29" s="69" t="s">
        <v>679</v>
      </c>
      <c r="H29" s="16" t="s">
        <v>680</v>
      </c>
      <c r="I29" s="110" t="s">
        <v>171</v>
      </c>
      <c r="J29" s="77"/>
      <c r="K29" s="358"/>
      <c r="L29" s="359"/>
      <c r="M29" s="13"/>
      <c r="N29" s="2"/>
      <c r="O29" s="2"/>
    </row>
    <row r="30" spans="1:15" ht="15.75" customHeight="1">
      <c r="A30" s="77"/>
      <c r="B30" s="77"/>
      <c r="C30" s="77"/>
      <c r="D30" s="77"/>
      <c r="E30" s="77"/>
      <c r="F30" s="78" t="s">
        <v>21</v>
      </c>
      <c r="G30" s="131"/>
      <c r="H30" s="77"/>
      <c r="I30" s="358"/>
      <c r="J30" s="77"/>
      <c r="K30" s="358"/>
      <c r="L30" s="359"/>
      <c r="M30" s="13"/>
      <c r="N30" s="2"/>
      <c r="O30" s="2"/>
    </row>
    <row r="31" spans="1:15" ht="15.75" customHeight="1">
      <c r="A31" s="77"/>
      <c r="B31" s="77"/>
      <c r="C31" s="77"/>
      <c r="D31" s="77"/>
      <c r="E31" s="77"/>
      <c r="F31" s="78" t="s">
        <v>162</v>
      </c>
      <c r="G31" s="77"/>
      <c r="H31" s="77"/>
      <c r="I31" s="358"/>
      <c r="J31" s="77"/>
      <c r="K31" s="358"/>
      <c r="L31" s="359"/>
      <c r="M31" s="13"/>
      <c r="N31" s="2"/>
      <c r="O31" s="2"/>
    </row>
    <row r="32" spans="1:15" ht="15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358"/>
      <c r="L32" s="359"/>
      <c r="M32" s="13"/>
      <c r="N32" s="2"/>
      <c r="O32" s="2"/>
    </row>
    <row r="33" spans="1:15" ht="15.75" customHeight="1">
      <c r="A33" s="317"/>
      <c r="B33" s="94"/>
      <c r="C33" s="356" t="s">
        <v>666</v>
      </c>
      <c r="D33" s="360">
        <v>6.5E-06</v>
      </c>
      <c r="E33" s="361" t="s">
        <v>693</v>
      </c>
      <c r="F33" s="358"/>
      <c r="G33" s="77"/>
      <c r="H33" s="356" t="s">
        <v>681</v>
      </c>
      <c r="I33" s="411"/>
      <c r="J33" s="362" t="s">
        <v>694</v>
      </c>
      <c r="K33" s="358"/>
      <c r="L33" s="359"/>
      <c r="M33" s="13"/>
      <c r="N33" s="2"/>
      <c r="O33" s="2"/>
    </row>
    <row r="34" spans="1:15" ht="15.75" customHeight="1">
      <c r="A34" s="352" t="s">
        <v>660</v>
      </c>
      <c r="B34" s="322"/>
      <c r="C34" s="77"/>
      <c r="D34" s="77"/>
      <c r="E34" s="77"/>
      <c r="F34" s="77"/>
      <c r="G34" s="77"/>
      <c r="H34" s="77"/>
      <c r="I34" s="77"/>
      <c r="J34" s="77"/>
      <c r="K34" s="358"/>
      <c r="L34" s="359"/>
      <c r="M34" s="13"/>
      <c r="N34" s="2"/>
      <c r="O34" s="14"/>
    </row>
    <row r="35" spans="1:15" ht="15.75" customHeight="1">
      <c r="A35" s="287" t="s">
        <v>661</v>
      </c>
      <c r="B35" s="87" t="s">
        <v>19</v>
      </c>
      <c r="C35" s="356" t="s">
        <v>682</v>
      </c>
      <c r="D35" s="411"/>
      <c r="E35" s="361" t="s">
        <v>694</v>
      </c>
      <c r="F35" s="77"/>
      <c r="G35" s="356" t="s">
        <v>667</v>
      </c>
      <c r="H35" s="109" t="s">
        <v>683</v>
      </c>
      <c r="I35" s="363">
        <f>+I33-D35</f>
        <v>0</v>
      </c>
      <c r="J35" s="364" t="s">
        <v>694</v>
      </c>
      <c r="K35" s="358"/>
      <c r="L35" s="359"/>
      <c r="M35" s="13"/>
      <c r="N35" s="2"/>
      <c r="O35" s="380"/>
    </row>
    <row r="36" spans="1:15" ht="15.75" customHeight="1">
      <c r="A36" s="99"/>
      <c r="B36" s="324"/>
      <c r="C36" s="77"/>
      <c r="D36" s="365"/>
      <c r="E36" s="135"/>
      <c r="F36" s="366"/>
      <c r="G36" s="366"/>
      <c r="H36" s="367"/>
      <c r="I36" s="365"/>
      <c r="J36" s="365"/>
      <c r="K36" s="358"/>
      <c r="L36" s="359"/>
      <c r="M36" s="13"/>
      <c r="N36" s="2"/>
      <c r="O36" s="2"/>
    </row>
    <row r="37" spans="1:15" ht="15.75" customHeight="1">
      <c r="A37" s="77"/>
      <c r="B37" s="77"/>
      <c r="C37" s="122" t="s">
        <v>695</v>
      </c>
      <c r="D37" s="108">
        <f>+'Est Anch Move #1'!F27</f>
        <v>0</v>
      </c>
      <c r="E37" s="110" t="s">
        <v>164</v>
      </c>
      <c r="F37" s="366"/>
      <c r="G37" s="77"/>
      <c r="H37" s="122" t="s">
        <v>684</v>
      </c>
      <c r="I37" s="411"/>
      <c r="J37" s="110" t="s">
        <v>171</v>
      </c>
      <c r="K37" s="358"/>
      <c r="L37" s="359"/>
      <c r="M37" s="13"/>
      <c r="N37" s="2"/>
      <c r="O37" s="2"/>
    </row>
    <row r="38" spans="1:15" ht="15.75" customHeight="1">
      <c r="A38" s="77"/>
      <c r="B38" s="77"/>
      <c r="C38" s="77"/>
      <c r="D38" s="77"/>
      <c r="E38" s="77"/>
      <c r="F38" s="77"/>
      <c r="G38" s="77"/>
      <c r="H38" s="77"/>
      <c r="I38" s="77"/>
      <c r="J38" s="83"/>
      <c r="K38" s="83"/>
      <c r="L38" s="348"/>
      <c r="M38" s="13"/>
      <c r="N38" s="2"/>
      <c r="O38" s="2"/>
    </row>
    <row r="39" spans="1:15" ht="15.75" customHeight="1">
      <c r="A39" s="16" t="s">
        <v>696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"/>
      <c r="M39" s="13"/>
      <c r="N39" s="2"/>
      <c r="O39" s="34"/>
    </row>
    <row r="40" spans="1:15" ht="15.75" customHeight="1">
      <c r="A40" s="77"/>
      <c r="B40" s="124"/>
      <c r="C40" s="124"/>
      <c r="D40" s="124"/>
      <c r="E40" s="107" t="s">
        <v>685</v>
      </c>
      <c r="F40" s="107" t="s">
        <v>686</v>
      </c>
      <c r="G40" s="77"/>
      <c r="H40" s="77"/>
      <c r="I40" s="77"/>
      <c r="J40" s="77"/>
      <c r="K40" s="77"/>
      <c r="L40" s="355"/>
      <c r="M40" s="13"/>
      <c r="N40" s="2"/>
      <c r="O40" s="34"/>
    </row>
    <row r="41" spans="1:15" ht="15.75" customHeight="1">
      <c r="A41" s="77"/>
      <c r="B41" s="77"/>
      <c r="C41" s="77"/>
      <c r="D41" s="77"/>
      <c r="E41" s="290" t="s">
        <v>29</v>
      </c>
      <c r="F41" s="125" t="s">
        <v>668</v>
      </c>
      <c r="G41" s="368" t="s">
        <v>669</v>
      </c>
      <c r="H41" s="103" t="s">
        <v>669</v>
      </c>
      <c r="I41" s="77"/>
      <c r="J41" s="77"/>
      <c r="K41" s="77"/>
      <c r="L41" s="355"/>
      <c r="M41" s="13"/>
      <c r="N41" s="2"/>
      <c r="O41" s="34"/>
    </row>
    <row r="42" spans="1:15" ht="15.75" customHeight="1">
      <c r="A42" s="77"/>
      <c r="B42" s="77"/>
      <c r="C42" s="107" t="s">
        <v>22</v>
      </c>
      <c r="D42" s="136" t="s">
        <v>23</v>
      </c>
      <c r="E42" s="126" t="s">
        <v>670</v>
      </c>
      <c r="F42" s="126" t="s">
        <v>670</v>
      </c>
      <c r="G42" s="369" t="s">
        <v>21</v>
      </c>
      <c r="H42" s="104" t="s">
        <v>21</v>
      </c>
      <c r="I42" s="77"/>
      <c r="J42" s="77"/>
      <c r="K42" s="77"/>
      <c r="L42" s="355"/>
      <c r="M42" s="13"/>
      <c r="N42" s="2"/>
      <c r="O42" s="34"/>
    </row>
    <row r="43" spans="1:15" ht="19.5" customHeight="1">
      <c r="A43" s="77"/>
      <c r="B43" s="108" t="s">
        <v>688</v>
      </c>
      <c r="C43" s="108" t="s">
        <v>728</v>
      </c>
      <c r="D43" s="127" t="s">
        <v>689</v>
      </c>
      <c r="E43" s="137" t="s">
        <v>690</v>
      </c>
      <c r="F43" s="138" t="s">
        <v>691</v>
      </c>
      <c r="G43" s="370" t="s">
        <v>687</v>
      </c>
      <c r="H43" s="139" t="s">
        <v>671</v>
      </c>
      <c r="I43" s="77"/>
      <c r="J43" s="371"/>
      <c r="K43" s="372"/>
      <c r="L43" s="355"/>
      <c r="M43" s="13"/>
      <c r="N43" s="2"/>
      <c r="O43" s="2"/>
    </row>
    <row r="44" spans="1:15" ht="19.5" customHeight="1">
      <c r="A44" s="77"/>
      <c r="B44" s="108" t="s">
        <v>177</v>
      </c>
      <c r="C44" s="128">
        <f>+'Est Anch Move #1'!I27</f>
        <v>0</v>
      </c>
      <c r="D44" s="140">
        <f>+'Est Anch Move #1'!F29</f>
        <v>0</v>
      </c>
      <c r="E44" s="123">
        <f>+$D$33*$D$37*$I$35</f>
        <v>0</v>
      </c>
      <c r="F44" s="129" t="e">
        <f>+D44*E44*C44/$D$37</f>
        <v>#DIV/0!</v>
      </c>
      <c r="G44" s="373" t="e">
        <f>+(F44/$I$37)*100</f>
        <v>#DIV/0!</v>
      </c>
      <c r="H44" s="374" t="e">
        <f>IF(G44&lt;5.000001,"OK","No Good")</f>
        <v>#DIV/0!</v>
      </c>
      <c r="I44" s="77"/>
      <c r="J44" s="375"/>
      <c r="K44" s="112"/>
      <c r="L44" s="355"/>
      <c r="M44" s="13"/>
      <c r="N44" s="2"/>
      <c r="O44" s="2"/>
    </row>
    <row r="45" spans="1:15" ht="19.5" customHeight="1">
      <c r="A45" s="77"/>
      <c r="B45" s="108" t="s">
        <v>178</v>
      </c>
      <c r="C45" s="128">
        <f>+'Est Anch Move #2'!I27</f>
        <v>0</v>
      </c>
      <c r="D45" s="140">
        <f>+'Est Anch Move #2'!F29</f>
        <v>0</v>
      </c>
      <c r="E45" s="123">
        <f>+$D$33*$D$37*$I$35</f>
        <v>0</v>
      </c>
      <c r="F45" s="129" t="e">
        <f>+D45*E45*C45/$D$37</f>
        <v>#DIV/0!</v>
      </c>
      <c r="G45" s="373" t="e">
        <f>+(F45/$I$37)*100</f>
        <v>#DIV/0!</v>
      </c>
      <c r="H45" s="374" t="e">
        <f>IF(G45&lt;5.000001,"OK","No Good")</f>
        <v>#DIV/0!</v>
      </c>
      <c r="I45" s="77"/>
      <c r="J45" s="83"/>
      <c r="K45" s="83"/>
      <c r="L45" s="355"/>
      <c r="M45" s="13"/>
      <c r="N45" s="2"/>
      <c r="O45" s="2"/>
    </row>
    <row r="46" spans="1:15" ht="19.5" customHeight="1">
      <c r="A46" s="77"/>
      <c r="B46" s="108" t="s">
        <v>179</v>
      </c>
      <c r="C46" s="128">
        <f>+'Est Anch Move #3'!I27</f>
        <v>0</v>
      </c>
      <c r="D46" s="140">
        <f>+'Est Anch Move #3'!F29</f>
        <v>0</v>
      </c>
      <c r="E46" s="123">
        <f>+$D$33*$D$37*$I$35</f>
        <v>0</v>
      </c>
      <c r="F46" s="129" t="e">
        <f>+D46*E46*C46/$D$37</f>
        <v>#DIV/0!</v>
      </c>
      <c r="G46" s="373" t="e">
        <f>+(F46/$I$37)*100</f>
        <v>#DIV/0!</v>
      </c>
      <c r="H46" s="374" t="e">
        <f>IF(G46&lt;5.000001,"OK","No Good")</f>
        <v>#DIV/0!</v>
      </c>
      <c r="I46" s="77"/>
      <c r="J46" s="77"/>
      <c r="K46" s="77"/>
      <c r="L46" s="355"/>
      <c r="M46" s="13"/>
      <c r="N46" s="2"/>
      <c r="O46" s="2"/>
    </row>
    <row r="47" spans="1:15" ht="19.5" customHeight="1">
      <c r="A47" s="77"/>
      <c r="B47" s="108" t="s">
        <v>692</v>
      </c>
      <c r="C47" s="128">
        <f>+'Est Anch Move #4'!I27</f>
        <v>0</v>
      </c>
      <c r="D47" s="140">
        <f>+'Est Anch Move #4'!F29</f>
        <v>0</v>
      </c>
      <c r="E47" s="123">
        <f>+$D$33*$D$37*$I$35</f>
        <v>0</v>
      </c>
      <c r="F47" s="129" t="e">
        <f>+D47*E47*C47/$D$37</f>
        <v>#DIV/0!</v>
      </c>
      <c r="G47" s="373" t="e">
        <f>+(F47/$I$37)*100</f>
        <v>#DIV/0!</v>
      </c>
      <c r="H47" s="374" t="e">
        <f>IF(G47&lt;5.000001,"OK","No Good")</f>
        <v>#DIV/0!</v>
      </c>
      <c r="I47" s="77"/>
      <c r="J47" s="77"/>
      <c r="K47" s="77"/>
      <c r="L47" s="355"/>
      <c r="M47" s="13"/>
      <c r="N47" s="2"/>
      <c r="O47" s="2"/>
    </row>
    <row r="48" spans="1:15" ht="19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355"/>
      <c r="M48" s="13"/>
      <c r="N48" s="2"/>
      <c r="O48" s="2"/>
    </row>
    <row r="49" spans="1:15" ht="15">
      <c r="A49" s="291" t="s">
        <v>717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355"/>
      <c r="N49" s="2"/>
      <c r="O49" s="2"/>
    </row>
    <row r="50" spans="1:15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355"/>
      <c r="N50" s="2"/>
      <c r="O50" s="2"/>
    </row>
    <row r="51" spans="1:15" ht="12.75">
      <c r="A51" s="89" t="s">
        <v>103</v>
      </c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348"/>
      <c r="N51" s="2"/>
      <c r="O51" s="2"/>
    </row>
    <row r="52" spans="1:15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N52" s="2"/>
      <c r="O52" s="2"/>
    </row>
    <row r="53" spans="1:15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N53" s="2"/>
      <c r="O53" s="2"/>
    </row>
    <row r="54" spans="1:15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N54" s="2"/>
      <c r="O54" s="2"/>
    </row>
    <row r="55" spans="1:15" ht="12.75">
      <c r="A55" s="83"/>
      <c r="B55" s="83"/>
      <c r="C55" s="83"/>
      <c r="D55" s="83"/>
      <c r="E55" s="83"/>
      <c r="F55" s="111" t="s">
        <v>16</v>
      </c>
      <c r="G55" s="376">
        <f>+'Est Anch Move #1'!G47</f>
        <v>0</v>
      </c>
      <c r="H55" s="377"/>
      <c r="I55" s="378"/>
      <c r="J55" s="83"/>
      <c r="K55" s="83"/>
      <c r="N55" s="2"/>
      <c r="O55" s="2"/>
    </row>
    <row r="56" spans="1:15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N56" s="2"/>
      <c r="O56" s="2"/>
    </row>
    <row r="57" spans="1:15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N57" s="2"/>
      <c r="O57" s="2"/>
    </row>
    <row r="58" spans="1:15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N58" s="2"/>
      <c r="O58" s="2"/>
    </row>
    <row r="59" spans="1:15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N59" s="2"/>
      <c r="O59" s="2"/>
    </row>
    <row r="60" spans="1:15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N60" s="2"/>
      <c r="O60" s="2"/>
    </row>
    <row r="61" spans="1:1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N61" s="2"/>
      <c r="O61" s="2"/>
    </row>
    <row r="62" spans="1:1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N62" s="2"/>
      <c r="O62" s="2"/>
    </row>
    <row r="63" spans="1:1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N63" s="2"/>
      <c r="O63" s="2"/>
    </row>
    <row r="64" spans="1:1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N64" s="2"/>
      <c r="O64" s="2"/>
    </row>
    <row r="65" spans="1:1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N65" s="2"/>
      <c r="O65" s="2"/>
    </row>
    <row r="66" spans="1:1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N66" s="2"/>
      <c r="O66" s="2"/>
    </row>
    <row r="67" spans="1:1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N67" s="2"/>
      <c r="O67" s="2"/>
    </row>
    <row r="68" spans="1:1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</sheetData>
  <sheetProtection sheet="1" objects="1"/>
  <mergeCells count="7">
    <mergeCell ref="A20:K20"/>
    <mergeCell ref="A27:K27"/>
    <mergeCell ref="A1:C1"/>
    <mergeCell ref="A8:K8"/>
    <mergeCell ref="A9:K9"/>
    <mergeCell ref="A10:K10"/>
    <mergeCell ref="A11:K11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9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97"/>
      <c r="E1" s="97"/>
      <c r="F1" s="97"/>
      <c r="G1" s="97"/>
      <c r="H1" s="97"/>
      <c r="I1" s="97"/>
      <c r="J1" s="9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IQ1" s="6" t="e">
        <f>IF(#REF!="","",#REF!)</f>
        <v>#REF!</v>
      </c>
    </row>
    <row r="2" spans="1:251" ht="12.75">
      <c r="A2" s="326"/>
      <c r="B2" s="327"/>
      <c r="C2" s="327"/>
      <c r="D2" s="97"/>
      <c r="E2" s="97"/>
      <c r="F2" s="97"/>
      <c r="G2" s="97"/>
      <c r="H2" s="97"/>
      <c r="I2" s="97"/>
      <c r="J2" s="9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IQ2" s="6"/>
    </row>
    <row r="3" spans="1:251" ht="12.75">
      <c r="A3" s="326"/>
      <c r="B3" s="327"/>
      <c r="C3" s="327"/>
      <c r="D3" s="97"/>
      <c r="E3" s="97"/>
      <c r="F3" s="97"/>
      <c r="G3" s="97"/>
      <c r="H3" s="97"/>
      <c r="I3" s="97"/>
      <c r="J3" s="9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IQ3" s="6"/>
    </row>
    <row r="4" spans="1:251" ht="12.75">
      <c r="A4" s="326"/>
      <c r="B4" s="327"/>
      <c r="C4" s="327"/>
      <c r="D4" s="97"/>
      <c r="E4" s="97"/>
      <c r="F4" s="97"/>
      <c r="G4" s="97"/>
      <c r="H4" s="97"/>
      <c r="I4" s="97"/>
      <c r="J4" s="9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IQ6" s="6" t="e">
        <f>IF(#REF!="","",#REF!)</f>
        <v>#REF!</v>
      </c>
    </row>
    <row r="7" spans="1:251" ht="12.75">
      <c r="A7" s="78" t="s">
        <v>175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IQ7" s="6" t="e">
        <f>IF(#REF!="","",#REF!)</f>
        <v>#REF!</v>
      </c>
    </row>
    <row r="8" spans="1:251" ht="15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IQ8" s="6" t="e">
        <f>IF(#REF!="","",#REF!)</f>
        <v>#REF!</v>
      </c>
    </row>
    <row r="9" spans="1:251" ht="12.75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IQ9" s="6" t="e">
        <f>IF(#REF!="","",#REF!)</f>
        <v>#REF!</v>
      </c>
    </row>
    <row r="10" spans="1:251" ht="12.75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IQ10" s="6" t="e">
        <f>IF(#REF!="","",#REF!)</f>
        <v>#REF!</v>
      </c>
    </row>
    <row r="11" spans="1:251" ht="12.75">
      <c r="A11" s="434" t="s">
        <v>176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IQ11" s="6" t="e">
        <f>IF(#REF!="","",#REF!)</f>
        <v>#REF!</v>
      </c>
    </row>
    <row r="12" spans="1:251" ht="12.75">
      <c r="A12" s="92"/>
      <c r="B12" s="144"/>
      <c r="C12" s="144"/>
      <c r="D12" s="77"/>
      <c r="E12" s="77"/>
      <c r="F12" s="77"/>
      <c r="G12" s="77"/>
      <c r="H12" s="226"/>
      <c r="I12" s="227"/>
      <c r="J12" s="229"/>
      <c r="K12" s="112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IQ12" s="6" t="e">
        <f>IF(#REF!="","",#REF!)</f>
        <v>#REF!</v>
      </c>
    </row>
    <row r="13" spans="1:251" ht="12.75">
      <c r="A13" s="92"/>
      <c r="B13" s="144"/>
      <c r="C13" s="144"/>
      <c r="D13" s="80" t="s">
        <v>105</v>
      </c>
      <c r="E13" s="81">
        <f>IF('Est Anch Move #1'!E12="","",'Est Anch Move #1'!E12)</f>
      </c>
      <c r="F13" s="289"/>
      <c r="G13" s="95"/>
      <c r="H13" s="226"/>
      <c r="I13" s="228"/>
      <c r="J13" s="82" t="s">
        <v>112</v>
      </c>
      <c r="K13" s="13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IQ13" s="6" t="e">
        <f>IF(#REF!="","",#REF!)</f>
        <v>#REF!</v>
      </c>
    </row>
    <row r="14" spans="1:251" ht="12.75">
      <c r="A14" s="92"/>
      <c r="B14" s="144"/>
      <c r="C14" s="144"/>
      <c r="D14" s="86" t="s">
        <v>158</v>
      </c>
      <c r="E14" s="81">
        <f>IF('Est Anch Move #1'!E13="","",'Est Anch Move #1'!E13)</f>
      </c>
      <c r="F14" s="289"/>
      <c r="G14" s="95"/>
      <c r="H14" s="226"/>
      <c r="I14" s="92"/>
      <c r="J14" s="84" t="s">
        <v>85</v>
      </c>
      <c r="K14" s="85">
        <f ca="1">TODAY()</f>
        <v>41617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IQ14" s="6" t="e">
        <f>IF(#REF!="","",#REF!)</f>
        <v>#REF!</v>
      </c>
    </row>
    <row r="15" spans="1:251" ht="12.75">
      <c r="A15" s="92"/>
      <c r="B15" s="144"/>
      <c r="C15" s="144"/>
      <c r="D15" s="394" t="s">
        <v>157</v>
      </c>
      <c r="E15" s="81">
        <f>IF('Est Anch Move #1'!E14="","",'Est Anch Move #1'!E14)</f>
      </c>
      <c r="F15" s="289"/>
      <c r="G15" s="95"/>
      <c r="H15" s="226"/>
      <c r="I15" s="92"/>
      <c r="J15" s="93"/>
      <c r="K15" s="91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IQ15" s="6" t="e">
        <f>IF(#REF!="","",#REF!)</f>
        <v>#REF!</v>
      </c>
    </row>
    <row r="16" spans="1:251" ht="12.75">
      <c r="A16" s="227"/>
      <c r="B16" s="144"/>
      <c r="C16" s="144"/>
      <c r="D16" s="86" t="s">
        <v>106</v>
      </c>
      <c r="E16" s="81">
        <f>IF('Est Anch Move #1'!E15="","",'Est Anch Move #1'!E15)</f>
      </c>
      <c r="F16" s="289"/>
      <c r="G16" s="95"/>
      <c r="H16" s="88"/>
      <c r="I16" s="92"/>
      <c r="J16" s="93"/>
      <c r="K16" s="91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IQ16" s="6" t="e">
        <f>IF(#REF!="","",#REF!)</f>
        <v>#REF!</v>
      </c>
    </row>
    <row r="17" spans="1:251" ht="12.75">
      <c r="A17" s="227"/>
      <c r="B17" s="144"/>
      <c r="C17" s="144"/>
      <c r="D17" s="86" t="s">
        <v>84</v>
      </c>
      <c r="E17" s="81">
        <f>IF('Est Anch Move #1'!E16="","",'Est Anch Move #1'!E16)</f>
      </c>
      <c r="F17" s="289"/>
      <c r="G17" s="95"/>
      <c r="H17" s="88"/>
      <c r="I17" s="92"/>
      <c r="J17" s="93"/>
      <c r="K17" s="91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IQ17" s="6" t="e">
        <f>IF(#REF!="","",#REF!)</f>
        <v>#REF!</v>
      </c>
    </row>
    <row r="18" spans="1:251" ht="12.75">
      <c r="A18" s="227"/>
      <c r="B18" s="144"/>
      <c r="C18" s="144"/>
      <c r="D18" s="86" t="s">
        <v>168</v>
      </c>
      <c r="E18" s="383">
        <f>+'Est Anch Move #1'!E17</f>
        <v>0</v>
      </c>
      <c r="F18" s="383">
        <f>+'Est Anch Move #2'!E17</f>
        <v>0</v>
      </c>
      <c r="G18" s="395">
        <f>+'Est Anch Move #3'!E17</f>
        <v>0</v>
      </c>
      <c r="H18" s="88"/>
      <c r="I18" s="92"/>
      <c r="J18" s="93"/>
      <c r="K18" s="91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IQ18" s="6" t="e">
        <f>IF(#REF!="","",#REF!)</f>
        <v>#REF!</v>
      </c>
    </row>
    <row r="19" spans="1:251" ht="12.75">
      <c r="A19" s="92"/>
      <c r="B19" s="144"/>
      <c r="C19" s="144"/>
      <c r="D19" s="92"/>
      <c r="E19" s="382">
        <f>+'Est Anch Move #4'!E17</f>
        <v>0</v>
      </c>
      <c r="F19" s="88"/>
      <c r="G19" s="88"/>
      <c r="H19" s="88"/>
      <c r="I19" s="92"/>
      <c r="J19" s="93"/>
      <c r="K19" s="9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IQ19" s="6" t="e">
        <f>IF(#REF!="","",#REF!)</f>
        <v>#REF!</v>
      </c>
    </row>
    <row r="20" spans="1:251" ht="12.75">
      <c r="A20" s="92"/>
      <c r="B20" s="144"/>
      <c r="C20" s="144"/>
      <c r="D20" s="92"/>
      <c r="E20" s="118"/>
      <c r="F20" s="88"/>
      <c r="G20" s="88"/>
      <c r="H20" s="88"/>
      <c r="I20" s="92"/>
      <c r="J20" s="93"/>
      <c r="K20" s="9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IQ20" s="6" t="e">
        <f>IF(#REF!="","",#REF!)</f>
        <v>#REF!</v>
      </c>
    </row>
    <row r="21" spans="1:251" ht="12.75">
      <c r="A21" s="435" t="s">
        <v>107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IQ21" s="6" t="e">
        <f>IF(#REF!="","",#REF!)</f>
        <v>#REF!</v>
      </c>
    </row>
    <row r="22" spans="1:251" ht="15">
      <c r="A22" s="117" t="s">
        <v>0</v>
      </c>
      <c r="B22" s="77"/>
      <c r="C22" s="77"/>
      <c r="D22" s="77"/>
      <c r="E22" s="83"/>
      <c r="F22" s="77"/>
      <c r="G22" s="78" t="s">
        <v>5</v>
      </c>
      <c r="H22" s="78"/>
      <c r="I22" s="83"/>
      <c r="J22" s="135"/>
      <c r="K22" s="135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IQ22" s="6" t="e">
        <f>IF(#REF!="","",#REF!)</f>
        <v>#REF!</v>
      </c>
    </row>
    <row r="23" spans="1:251" ht="15">
      <c r="A23" s="78" t="s">
        <v>650</v>
      </c>
      <c r="B23" s="77"/>
      <c r="C23" s="83"/>
      <c r="D23" s="83"/>
      <c r="E23" s="83"/>
      <c r="F23" s="77"/>
      <c r="G23" s="78" t="s">
        <v>6</v>
      </c>
      <c r="H23" s="78"/>
      <c r="I23" s="77"/>
      <c r="J23" s="135"/>
      <c r="K23" s="135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IQ23" s="6" t="e">
        <f>IF(#REF!="","",#REF!)</f>
        <v>#REF!</v>
      </c>
    </row>
    <row r="24" spans="1:251" ht="15">
      <c r="A24" s="96" t="s">
        <v>1</v>
      </c>
      <c r="B24" s="77"/>
      <c r="C24" s="77"/>
      <c r="D24" s="83"/>
      <c r="E24" s="83"/>
      <c r="F24" s="77"/>
      <c r="G24" s="78" t="s">
        <v>734</v>
      </c>
      <c r="H24" s="78"/>
      <c r="I24" s="77"/>
      <c r="J24" s="135"/>
      <c r="K24" s="135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IQ24" s="6"/>
    </row>
    <row r="25" spans="1:251" ht="15">
      <c r="A25" s="96" t="s">
        <v>2</v>
      </c>
      <c r="B25" s="78"/>
      <c r="C25" s="83"/>
      <c r="D25" s="83"/>
      <c r="E25" s="83"/>
      <c r="F25" s="77"/>
      <c r="G25" s="78" t="s">
        <v>735</v>
      </c>
      <c r="H25" s="78"/>
      <c r="I25" s="77"/>
      <c r="J25" s="135"/>
      <c r="K25" s="135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IQ25" s="6" t="e">
        <f>IF(#REF!="","",#REF!)</f>
        <v>#REF!</v>
      </c>
    </row>
    <row r="26" spans="1:251" ht="15">
      <c r="A26" s="96" t="s">
        <v>699</v>
      </c>
      <c r="B26" s="77"/>
      <c r="C26" s="77"/>
      <c r="D26" s="77"/>
      <c r="E26" s="83"/>
      <c r="F26" s="77"/>
      <c r="G26" s="78" t="s">
        <v>26</v>
      </c>
      <c r="H26" s="78"/>
      <c r="I26" s="135"/>
      <c r="J26" s="135"/>
      <c r="K26" s="135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IQ26" s="6"/>
    </row>
    <row r="27" spans="1:251" ht="15">
      <c r="A27" s="96" t="s">
        <v>3</v>
      </c>
      <c r="B27" s="78"/>
      <c r="C27" s="83"/>
      <c r="D27" s="83"/>
      <c r="E27" s="83"/>
      <c r="F27" s="77"/>
      <c r="G27" s="78" t="s">
        <v>30</v>
      </c>
      <c r="H27" s="78"/>
      <c r="I27" s="135"/>
      <c r="J27" s="135"/>
      <c r="K27" s="135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IQ27" s="6"/>
    </row>
    <row r="28" spans="1:251" ht="15">
      <c r="A28" s="96" t="s">
        <v>4</v>
      </c>
      <c r="B28" s="77"/>
      <c r="C28" s="83"/>
      <c r="D28" s="83"/>
      <c r="E28" s="83"/>
      <c r="F28" s="77"/>
      <c r="G28" s="78" t="s">
        <v>31</v>
      </c>
      <c r="H28" s="78"/>
      <c r="I28" s="135"/>
      <c r="J28" s="135"/>
      <c r="K28" s="135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IQ28" s="6"/>
    </row>
    <row r="29" spans="1:251" ht="15">
      <c r="A29" s="78" t="s">
        <v>27</v>
      </c>
      <c r="B29" s="78"/>
      <c r="C29" s="77"/>
      <c r="D29" s="83"/>
      <c r="E29" s="83"/>
      <c r="F29" s="77"/>
      <c r="G29" s="78" t="s">
        <v>606</v>
      </c>
      <c r="H29" s="77"/>
      <c r="I29" s="78"/>
      <c r="J29" s="83"/>
      <c r="K29" s="135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IQ29" s="6"/>
    </row>
    <row r="30" spans="1:251" ht="12.75">
      <c r="A30" s="77"/>
      <c r="B30" s="77"/>
      <c r="C30" s="77"/>
      <c r="D30" s="83"/>
      <c r="E30" s="77"/>
      <c r="F30" s="77"/>
      <c r="G30" s="77"/>
      <c r="H30" s="77"/>
      <c r="I30" s="77"/>
      <c r="J30" s="77"/>
      <c r="K30" s="13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IQ30" s="6"/>
    </row>
    <row r="31" spans="1:251" ht="12.75">
      <c r="A31" s="77"/>
      <c r="B31" s="78"/>
      <c r="C31" s="83"/>
      <c r="D31" s="77"/>
      <c r="E31" s="83"/>
      <c r="F31" s="77"/>
      <c r="G31" s="77"/>
      <c r="H31" s="77"/>
      <c r="I31" s="77"/>
      <c r="J31" s="77"/>
      <c r="K31" s="135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IQ31" s="6"/>
    </row>
    <row r="32" spans="1:251" ht="12.75">
      <c r="A32" s="77" t="s">
        <v>86</v>
      </c>
      <c r="B32" s="78"/>
      <c r="C32" s="83"/>
      <c r="D32" s="77"/>
      <c r="E32" s="83"/>
      <c r="F32" s="78"/>
      <c r="G32" s="77"/>
      <c r="H32" s="77"/>
      <c r="I32" s="77"/>
      <c r="J32" s="77"/>
      <c r="K32" s="135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IQ32" s="6"/>
    </row>
    <row r="33" spans="1:251" ht="12.75">
      <c r="A33" s="77"/>
      <c r="B33" s="78"/>
      <c r="C33" s="83"/>
      <c r="D33" s="83"/>
      <c r="E33" s="83"/>
      <c r="F33" s="77"/>
      <c r="G33" s="78"/>
      <c r="H33" s="83"/>
      <c r="I33" s="78"/>
      <c r="J33" s="77"/>
      <c r="K33" s="135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IQ33" s="6"/>
    </row>
    <row r="34" spans="1:251" ht="12.75">
      <c r="A34" s="435" t="s">
        <v>32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IQ34" s="6"/>
    </row>
    <row r="35" spans="1:251" ht="12.75">
      <c r="A35" s="145"/>
      <c r="B35" s="78"/>
      <c r="C35" s="83"/>
      <c r="D35" s="83"/>
      <c r="E35" s="83"/>
      <c r="F35" s="77"/>
      <c r="G35" s="78"/>
      <c r="H35" s="83"/>
      <c r="I35" s="77"/>
      <c r="J35" s="77"/>
      <c r="K35" s="13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IQ35" s="6"/>
    </row>
    <row r="36" spans="1:251" ht="15">
      <c r="A36" s="145"/>
      <c r="B36" s="77"/>
      <c r="C36" s="135" t="s">
        <v>33</v>
      </c>
      <c r="D36" s="146" t="s">
        <v>14</v>
      </c>
      <c r="E36" s="147" t="s">
        <v>736</v>
      </c>
      <c r="F36" s="179" t="s">
        <v>164</v>
      </c>
      <c r="G36" s="133" t="s">
        <v>170</v>
      </c>
      <c r="H36" s="108">
        <f>+'Est Anch Move #1'!$F$27</f>
        <v>0</v>
      </c>
      <c r="I36" s="179" t="s">
        <v>164</v>
      </c>
      <c r="J36" s="135"/>
      <c r="K36" s="135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IQ36" s="6"/>
    </row>
    <row r="37" spans="1:251" ht="15">
      <c r="A37" s="145"/>
      <c r="B37" s="77"/>
      <c r="C37" s="135" t="s">
        <v>29</v>
      </c>
      <c r="D37" s="146"/>
      <c r="E37" s="49" t="s">
        <v>18</v>
      </c>
      <c r="F37" s="135"/>
      <c r="G37" s="77"/>
      <c r="H37" s="148"/>
      <c r="I37" s="135"/>
      <c r="J37" s="135"/>
      <c r="K37" s="135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IQ37" s="6"/>
    </row>
    <row r="38" spans="1:251" ht="15">
      <c r="A38" s="145"/>
      <c r="B38" s="77"/>
      <c r="C38" s="77"/>
      <c r="D38" s="77"/>
      <c r="E38" s="77"/>
      <c r="F38" s="77"/>
      <c r="G38" s="107" t="s">
        <v>35</v>
      </c>
      <c r="H38" s="107" t="s">
        <v>155</v>
      </c>
      <c r="I38" s="149"/>
      <c r="J38" s="135"/>
      <c r="K38" s="135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IQ38" s="6"/>
    </row>
    <row r="39" spans="1:251" ht="15.75">
      <c r="A39" s="124"/>
      <c r="B39" s="77"/>
      <c r="C39" s="77"/>
      <c r="D39" s="77"/>
      <c r="E39" s="107" t="s">
        <v>22</v>
      </c>
      <c r="F39" s="136" t="s">
        <v>23</v>
      </c>
      <c r="G39" s="126" t="s">
        <v>34</v>
      </c>
      <c r="H39" s="126" t="s">
        <v>36</v>
      </c>
      <c r="I39" s="107" t="s">
        <v>109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IQ39" s="6"/>
    </row>
    <row r="40" spans="1:251" ht="16.5">
      <c r="A40" s="77"/>
      <c r="B40" s="77"/>
      <c r="C40" s="154" t="s">
        <v>180</v>
      </c>
      <c r="D40" s="154" t="s">
        <v>608</v>
      </c>
      <c r="E40" s="154" t="s">
        <v>166</v>
      </c>
      <c r="F40" s="234" t="s">
        <v>165</v>
      </c>
      <c r="G40" s="149" t="s">
        <v>163</v>
      </c>
      <c r="H40" s="139" t="s">
        <v>163</v>
      </c>
      <c r="I40" s="139" t="s">
        <v>164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IQ40" s="6"/>
    </row>
    <row r="41" spans="1:251" ht="12.75">
      <c r="A41" s="77"/>
      <c r="B41" s="77"/>
      <c r="C41" s="154" t="s">
        <v>177</v>
      </c>
      <c r="D41" s="121">
        <f>+'Est Anch Move #1'!$C$27</f>
        <v>0</v>
      </c>
      <c r="E41" s="128">
        <f>+'Est Anch Move #1'!$I$27</f>
        <v>0</v>
      </c>
      <c r="F41" s="140">
        <f>+'Est Anch Move #1'!$F$29</f>
        <v>0</v>
      </c>
      <c r="G41" s="418"/>
      <c r="H41" s="418"/>
      <c r="I41" s="150" t="e">
        <f>+(G41-H41)*$H$36/(E41*F41)</f>
        <v>#DIV/0!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IQ41" s="6"/>
    </row>
    <row r="42" spans="1:251" ht="12.75">
      <c r="A42" s="77"/>
      <c r="B42" s="77"/>
      <c r="C42" s="154" t="s">
        <v>178</v>
      </c>
      <c r="D42" s="121">
        <f>+'Est Anch Move #2'!$C$27</f>
        <v>0</v>
      </c>
      <c r="E42" s="128">
        <f>+'Est Anch Move #2'!$I$27</f>
        <v>0</v>
      </c>
      <c r="F42" s="140">
        <f>+'Est Anch Move #2'!$F$29</f>
        <v>0</v>
      </c>
      <c r="G42" s="418"/>
      <c r="H42" s="418"/>
      <c r="I42" s="150" t="e">
        <f>+(G42-H42)*$H$36/(E42*F42)</f>
        <v>#DIV/0!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IQ42" s="6"/>
    </row>
    <row r="43" spans="1:251" ht="12.75">
      <c r="A43" s="77"/>
      <c r="B43" s="77"/>
      <c r="C43" s="103" t="s">
        <v>179</v>
      </c>
      <c r="D43" s="121">
        <f>+'Est Anch Move #3'!$C$27</f>
        <v>0</v>
      </c>
      <c r="E43" s="128">
        <f>+'Est Anch Move #3'!$I$27</f>
        <v>0</v>
      </c>
      <c r="F43" s="140">
        <f>+'Est Anch Move #3'!$F$29</f>
        <v>0</v>
      </c>
      <c r="G43" s="418"/>
      <c r="H43" s="419"/>
      <c r="I43" s="150" t="e">
        <f>+(G43-H43)*$H$36/(E43*F43)</f>
        <v>#DIV/0!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IQ43" s="6"/>
    </row>
    <row r="44" spans="1:251" ht="12.75">
      <c r="A44" s="77"/>
      <c r="B44" s="77"/>
      <c r="C44" s="154" t="s">
        <v>692</v>
      </c>
      <c r="D44" s="121">
        <f>+'Est Anch Move #4'!$C$27</f>
        <v>0</v>
      </c>
      <c r="E44" s="128">
        <f>+'Est Anch Move #4'!$I$27</f>
        <v>0</v>
      </c>
      <c r="F44" s="140">
        <f>+'Est Anch Move #4'!$F$29</f>
        <v>0</v>
      </c>
      <c r="G44" s="418"/>
      <c r="H44" s="418"/>
      <c r="I44" s="150" t="e">
        <f>+(G44-H44)*$H$36/(E44*F44)</f>
        <v>#DIV/0!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IQ44" s="6" t="e">
        <f>IF(#REF!="","",#REF!)</f>
        <v>#REF!</v>
      </c>
    </row>
    <row r="45" spans="1:251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IQ45" s="6" t="e">
        <f>IF(#REF!="","",#REF!)</f>
        <v>#REF!</v>
      </c>
    </row>
    <row r="46" spans="1:251" ht="12.75">
      <c r="A46" s="435" t="s">
        <v>79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IQ46" s="6" t="e">
        <f>IF(#REF!="","",#REF!)</f>
        <v>#REF!</v>
      </c>
    </row>
    <row r="47" spans="1:251" ht="12.75">
      <c r="A47" s="77"/>
      <c r="B47" s="102"/>
      <c r="C47" s="102"/>
      <c r="D47" s="102">
        <f>IF(C5="","",C5)</f>
      </c>
      <c r="E47" s="102">
        <f>IF(D5="","",D5)</f>
      </c>
      <c r="F47" s="102"/>
      <c r="G47" s="102"/>
      <c r="H47" s="102"/>
      <c r="I47" s="110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IQ47" s="6" t="e">
        <f>IF(#REF!="","",#REF!)</f>
        <v>#REF!</v>
      </c>
    </row>
    <row r="48" spans="1:251" ht="12.75">
      <c r="A48" s="77"/>
      <c r="B48" s="77"/>
      <c r="C48" s="127"/>
      <c r="D48" s="151" t="s">
        <v>698</v>
      </c>
      <c r="E48" s="151"/>
      <c r="F48" s="151"/>
      <c r="G48" s="136" t="s">
        <v>82</v>
      </c>
      <c r="H48" s="237" t="s">
        <v>607</v>
      </c>
      <c r="I48" s="134"/>
      <c r="J48" s="107" t="s">
        <v>82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IQ48" s="6" t="e">
        <f>IF(#REF!="","",#REF!)</f>
        <v>#REF!</v>
      </c>
    </row>
    <row r="49" spans="1:251" ht="15">
      <c r="A49" s="77"/>
      <c r="B49" s="77"/>
      <c r="C49" s="107" t="s">
        <v>37</v>
      </c>
      <c r="D49" s="107" t="s">
        <v>685</v>
      </c>
      <c r="E49" s="107" t="s">
        <v>697</v>
      </c>
      <c r="F49" s="136" t="s">
        <v>38</v>
      </c>
      <c r="G49" s="152" t="s">
        <v>39</v>
      </c>
      <c r="H49" s="153" t="s">
        <v>40</v>
      </c>
      <c r="I49" s="107" t="s">
        <v>41</v>
      </c>
      <c r="J49" s="107" t="s">
        <v>42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IQ49" s="6" t="e">
        <f>IF(#REF!="","",#REF!)</f>
        <v>#REF!</v>
      </c>
    </row>
    <row r="50" spans="1:251" ht="12.75">
      <c r="A50" s="77"/>
      <c r="B50" s="154" t="s">
        <v>180</v>
      </c>
      <c r="C50" s="138" t="s">
        <v>164</v>
      </c>
      <c r="D50" s="138" t="s">
        <v>164</v>
      </c>
      <c r="E50" s="138" t="s">
        <v>164</v>
      </c>
      <c r="F50" s="138" t="s">
        <v>164</v>
      </c>
      <c r="G50" s="236" t="s">
        <v>164</v>
      </c>
      <c r="H50" s="149" t="s">
        <v>164</v>
      </c>
      <c r="I50" s="147" t="s">
        <v>164</v>
      </c>
      <c r="J50" s="154" t="s">
        <v>164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IQ50" s="6" t="e">
        <f>IF(#REF!="","",#REF!)</f>
        <v>#REF!</v>
      </c>
    </row>
    <row r="51" spans="1:30" ht="12.75">
      <c r="A51" s="77"/>
      <c r="B51" s="154" t="s">
        <v>177</v>
      </c>
      <c r="C51" s="420"/>
      <c r="D51" s="123">
        <f>+Thermal!E44</f>
        <v>0</v>
      </c>
      <c r="E51" s="123" t="e">
        <f>+'Est Anch Move #1'!$F$40</f>
        <v>#DIV/0!</v>
      </c>
      <c r="F51" s="421"/>
      <c r="G51" s="155" t="e">
        <f>+C51+D51+E51+F51</f>
        <v>#DIV/0!</v>
      </c>
      <c r="H51" s="423"/>
      <c r="I51" s="421"/>
      <c r="J51" s="150">
        <f>+H51+I51</f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</row>
    <row r="52" spans="1:30" ht="12.75">
      <c r="A52" s="77"/>
      <c r="B52" s="154" t="s">
        <v>178</v>
      </c>
      <c r="C52" s="420"/>
      <c r="D52" s="123">
        <f>+Thermal!E45</f>
        <v>0</v>
      </c>
      <c r="E52" s="123" t="e">
        <f>+'Est Anch Move #2'!$F$40</f>
        <v>#DIV/0!</v>
      </c>
      <c r="F52" s="421"/>
      <c r="G52" s="155" t="e">
        <f>+C52+D52+E52+F52</f>
        <v>#DIV/0!</v>
      </c>
      <c r="H52" s="423"/>
      <c r="I52" s="421"/>
      <c r="J52" s="150">
        <f>+H52+I52</f>
        <v>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</row>
    <row r="53" spans="1:30" ht="12.75">
      <c r="A53" s="322"/>
      <c r="B53" s="103" t="s">
        <v>179</v>
      </c>
      <c r="C53" s="420"/>
      <c r="D53" s="123">
        <f>+Thermal!E46</f>
        <v>0</v>
      </c>
      <c r="E53" s="123" t="e">
        <f>+'Est Anch Move #3'!$F$40</f>
        <v>#DIV/0!</v>
      </c>
      <c r="F53" s="422"/>
      <c r="G53" s="155" t="e">
        <f>+C53+D53+E53+F53</f>
        <v>#DIV/0!</v>
      </c>
      <c r="H53" s="423"/>
      <c r="I53" s="422"/>
      <c r="J53" s="150">
        <f>+H53+I53</f>
        <v>0</v>
      </c>
      <c r="K53" s="9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</row>
    <row r="54" spans="1:30" ht="12.75">
      <c r="A54" s="102"/>
      <c r="B54" s="154" t="s">
        <v>692</v>
      </c>
      <c r="C54" s="420"/>
      <c r="D54" s="123">
        <f>+Thermal!E47</f>
        <v>0</v>
      </c>
      <c r="E54" s="123" t="e">
        <f>+'Est Anch Move #4'!$F$40</f>
        <v>#DIV/0!</v>
      </c>
      <c r="F54" s="421"/>
      <c r="G54" s="155" t="e">
        <f>+C54+D54+E54+F54</f>
        <v>#DIV/0!</v>
      </c>
      <c r="H54" s="423"/>
      <c r="I54" s="421"/>
      <c r="J54" s="150">
        <f>+H54+I54</f>
        <v>0</v>
      </c>
      <c r="K54" s="238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</row>
    <row r="55" spans="1:30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</row>
    <row r="56" spans="1:30" ht="12.75">
      <c r="A56" s="435" t="s">
        <v>43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</row>
    <row r="57" spans="1:30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</row>
    <row r="58" spans="1:30" ht="15">
      <c r="A58" s="77"/>
      <c r="B58" s="77"/>
      <c r="C58" s="69" t="s">
        <v>75</v>
      </c>
      <c r="D58" s="78" t="s">
        <v>80</v>
      </c>
      <c r="E58" s="179" t="s">
        <v>164</v>
      </c>
      <c r="F58" s="122" t="s">
        <v>76</v>
      </c>
      <c r="G58" s="78" t="s">
        <v>81</v>
      </c>
      <c r="H58" s="77"/>
      <c r="I58" s="179" t="s">
        <v>164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</row>
    <row r="59" spans="1:30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</row>
    <row r="60" spans="1:30" ht="15">
      <c r="A60" s="77"/>
      <c r="B60" s="77"/>
      <c r="C60" s="101" t="s">
        <v>108</v>
      </c>
      <c r="D60" s="136" t="s">
        <v>109</v>
      </c>
      <c r="E60" s="136" t="s">
        <v>39</v>
      </c>
      <c r="F60" s="107" t="s">
        <v>42</v>
      </c>
      <c r="G60" s="107" t="s">
        <v>44</v>
      </c>
      <c r="H60" s="107" t="s">
        <v>37</v>
      </c>
      <c r="I60" s="107" t="s">
        <v>45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</row>
    <row r="61" spans="1:30" ht="12.75">
      <c r="A61" s="77"/>
      <c r="B61" s="77"/>
      <c r="C61" s="139" t="s">
        <v>181</v>
      </c>
      <c r="D61" s="139" t="s">
        <v>164</v>
      </c>
      <c r="E61" s="139" t="s">
        <v>164</v>
      </c>
      <c r="F61" s="139" t="s">
        <v>164</v>
      </c>
      <c r="G61" s="139" t="s">
        <v>164</v>
      </c>
      <c r="H61" s="139" t="s">
        <v>164</v>
      </c>
      <c r="I61" s="139" t="s">
        <v>164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</row>
    <row r="62" spans="1:30" ht="12.75">
      <c r="A62" s="77"/>
      <c r="B62" s="77"/>
      <c r="C62" s="154" t="s">
        <v>177</v>
      </c>
      <c r="D62" s="157" t="e">
        <f>+I41</f>
        <v>#DIV/0!</v>
      </c>
      <c r="E62" s="157" t="e">
        <f>+G51</f>
        <v>#DIV/0!</v>
      </c>
      <c r="F62" s="157">
        <f>+J51</f>
        <v>0</v>
      </c>
      <c r="G62" s="158" t="e">
        <f>+D62+E62+F62</f>
        <v>#DIV/0!</v>
      </c>
      <c r="H62" s="123">
        <f>+C51</f>
        <v>0</v>
      </c>
      <c r="I62" s="150" t="e">
        <f>+G62-H62</f>
        <v>#DIV/0!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</row>
    <row r="63" spans="1:30" ht="12.75">
      <c r="A63" s="77"/>
      <c r="B63" s="77"/>
      <c r="C63" s="154" t="s">
        <v>178</v>
      </c>
      <c r="D63" s="157" t="e">
        <f>+I42</f>
        <v>#DIV/0!</v>
      </c>
      <c r="E63" s="157" t="e">
        <f>+G52</f>
        <v>#DIV/0!</v>
      </c>
      <c r="F63" s="157">
        <f>+J52</f>
        <v>0</v>
      </c>
      <c r="G63" s="158" t="e">
        <f>+D63+E63+F63</f>
        <v>#DIV/0!</v>
      </c>
      <c r="H63" s="123">
        <f>+C52</f>
        <v>0</v>
      </c>
      <c r="I63" s="150" t="e">
        <f>+G63-H63</f>
        <v>#DIV/0!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</row>
    <row r="64" spans="1:30" ht="12.75">
      <c r="A64" s="77"/>
      <c r="B64" s="77"/>
      <c r="C64" s="103" t="s">
        <v>179</v>
      </c>
      <c r="D64" s="239" t="e">
        <f>+I43</f>
        <v>#DIV/0!</v>
      </c>
      <c r="E64" s="239" t="e">
        <f>+G53</f>
        <v>#DIV/0!</v>
      </c>
      <c r="F64" s="239">
        <f>+J53</f>
        <v>0</v>
      </c>
      <c r="G64" s="240" t="e">
        <f>+D64+E64+F64</f>
        <v>#DIV/0!</v>
      </c>
      <c r="H64" s="235">
        <f>+C53</f>
        <v>0</v>
      </c>
      <c r="I64" s="232" t="e">
        <f>+G64-H64</f>
        <v>#DIV/0!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</row>
    <row r="65" spans="1:30" ht="12.75">
      <c r="A65" s="77"/>
      <c r="B65" s="77"/>
      <c r="C65" s="154" t="s">
        <v>692</v>
      </c>
      <c r="D65" s="123" t="e">
        <f>+I44</f>
        <v>#DIV/0!</v>
      </c>
      <c r="E65" s="123" t="e">
        <f>+G54</f>
        <v>#DIV/0!</v>
      </c>
      <c r="F65" s="123">
        <f>+J54</f>
        <v>0</v>
      </c>
      <c r="G65" s="381" t="e">
        <f>+D65+E65+F65</f>
        <v>#DIV/0!</v>
      </c>
      <c r="H65" s="123">
        <f>+C54</f>
        <v>0</v>
      </c>
      <c r="I65" s="150" t="e">
        <f>+G65-H65</f>
        <v>#DIV/0!</v>
      </c>
      <c r="J65" s="77"/>
      <c r="K65" s="77"/>
      <c r="L65" s="77"/>
      <c r="M65" s="77"/>
      <c r="N65" s="77"/>
      <c r="O65" s="77" t="s">
        <v>95</v>
      </c>
      <c r="P65" s="77"/>
      <c r="Q65" s="77"/>
      <c r="R65" s="77"/>
      <c r="S65" s="77"/>
      <c r="T65" s="77"/>
      <c r="U65" s="77"/>
      <c r="V65" s="77" t="s">
        <v>94</v>
      </c>
      <c r="W65" s="77"/>
      <c r="X65" s="77"/>
      <c r="Y65" s="77"/>
      <c r="Z65" s="77"/>
      <c r="AA65" s="77"/>
      <c r="AB65" s="77"/>
      <c r="AC65" s="77"/>
      <c r="AD65" s="77"/>
    </row>
    <row r="66" spans="1:32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108" t="str">
        <f>+C62</f>
        <v>#1</v>
      </c>
      <c r="P66" s="108" t="e">
        <f>IF(G62="","",G62)</f>
        <v>#DIV/0!</v>
      </c>
      <c r="Q66" s="108" t="e">
        <f>IF(P66="","",INT(P66))</f>
        <v>#DIV/0!</v>
      </c>
      <c r="R66" s="156" t="e">
        <f>(P66-INT(P66))</f>
        <v>#DIV/0!</v>
      </c>
      <c r="S66" s="108" t="e">
        <f>IF(P66="","",VLOOKUP(R66,Data!$A$365:$C$395,3,TRUE))</f>
        <v>#DIV/0!</v>
      </c>
      <c r="T66" s="108" t="e">
        <f>IF(((P66-INT(P66))&gt;0.96875),(INT(P66)+1),Q66&amp;" "&amp;S66)</f>
        <v>#DIV/0!</v>
      </c>
      <c r="U66" s="77"/>
      <c r="V66" s="108" t="str">
        <f>+C62</f>
        <v>#1</v>
      </c>
      <c r="W66" s="123" t="e">
        <f>+I62</f>
        <v>#DIV/0!</v>
      </c>
      <c r="X66" s="108" t="e">
        <f>IF(W66="","",INT(W66))</f>
        <v>#DIV/0!</v>
      </c>
      <c r="Y66" s="156" t="e">
        <f>(W66-INT(W66))</f>
        <v>#DIV/0!</v>
      </c>
      <c r="Z66" s="108" t="e">
        <f>IF(W66="","",VLOOKUP(Y66,Data!$A$365:$C$395,3,TRUE))</f>
        <v>#DIV/0!</v>
      </c>
      <c r="AA66" s="108" t="e">
        <f>IF(((W66-INT(W66))&gt;0.96875),(INT(W66)+1),X66&amp;" "&amp;Z66)</f>
        <v>#DIV/0!</v>
      </c>
      <c r="AB66" s="97"/>
      <c r="AC66" s="102"/>
      <c r="AD66" s="102"/>
      <c r="AE66" s="3"/>
      <c r="AF66" s="3"/>
    </row>
    <row r="67" spans="1:32" ht="12.75">
      <c r="A67" s="435" t="s">
        <v>46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77"/>
      <c r="M67" s="77"/>
      <c r="N67" s="77"/>
      <c r="O67" s="108" t="str">
        <f>+C63</f>
        <v>#2</v>
      </c>
      <c r="P67" s="108" t="e">
        <f>IF(G63="","",G63)</f>
        <v>#DIV/0!</v>
      </c>
      <c r="Q67" s="108" t="e">
        <f>IF(P67="","",INT(P67))</f>
        <v>#DIV/0!</v>
      </c>
      <c r="R67" s="156" t="e">
        <f>(P67-INT(P67))</f>
        <v>#DIV/0!</v>
      </c>
      <c r="S67" s="108" t="e">
        <f>IF(P67="","",VLOOKUP(R67,Data!$A$365:$C$395,3,TRUE))</f>
        <v>#DIV/0!</v>
      </c>
      <c r="T67" s="108" t="e">
        <f>IF(((P67-INT(P67))&gt;0.96875),(INT(P67)+1),Q67&amp;" "&amp;S67)</f>
        <v>#DIV/0!</v>
      </c>
      <c r="U67" s="77"/>
      <c r="V67" s="108" t="str">
        <f>+C63</f>
        <v>#2</v>
      </c>
      <c r="W67" s="123" t="e">
        <f>+I63</f>
        <v>#DIV/0!</v>
      </c>
      <c r="X67" s="108" t="e">
        <f>IF(W67="","",INT(W67))</f>
        <v>#DIV/0!</v>
      </c>
      <c r="Y67" s="156" t="e">
        <f>(W67-INT(W67))</f>
        <v>#DIV/0!</v>
      </c>
      <c r="Z67" s="108" t="e">
        <f>IF(W67="","",VLOOKUP(Y67,Data!$A$365:$C$395,3,TRUE))</f>
        <v>#DIV/0!</v>
      </c>
      <c r="AA67" s="108" t="e">
        <f>IF(((W67-INT(W67))&gt;0.96875),(INT(W67)+1),X67&amp;" "&amp;Z67)</f>
        <v>#DIV/0!</v>
      </c>
      <c r="AB67" s="97"/>
      <c r="AC67" s="217"/>
      <c r="AD67" s="217"/>
      <c r="AE67" s="34"/>
      <c r="AF67" s="34"/>
    </row>
    <row r="68" spans="1:32" ht="12.75">
      <c r="A68" s="14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77"/>
      <c r="M68" s="77"/>
      <c r="N68" s="77"/>
      <c r="O68" s="108" t="str">
        <f>+C64</f>
        <v>#3</v>
      </c>
      <c r="P68" s="108" t="e">
        <f>IF(G64="","",G64)</f>
        <v>#DIV/0!</v>
      </c>
      <c r="Q68" s="108" t="e">
        <f>IF(P68="","",INT(P68))</f>
        <v>#DIV/0!</v>
      </c>
      <c r="R68" s="156" t="e">
        <f>(P68-INT(P68))</f>
        <v>#DIV/0!</v>
      </c>
      <c r="S68" s="108" t="e">
        <f>IF(P68="","",VLOOKUP(R68,Data!$A$365:$C$395,3,TRUE))</f>
        <v>#DIV/0!</v>
      </c>
      <c r="T68" s="108" t="e">
        <f>IF(((P68-INT(P68))&gt;0.96875),(INT(P68)+1),Q68&amp;" "&amp;S68)</f>
        <v>#DIV/0!</v>
      </c>
      <c r="U68" s="77"/>
      <c r="V68" s="108" t="str">
        <f>+C64</f>
        <v>#3</v>
      </c>
      <c r="W68" s="123" t="e">
        <f>+I64</f>
        <v>#DIV/0!</v>
      </c>
      <c r="X68" s="108" t="e">
        <f>IF(W68="","",INT(W68))</f>
        <v>#DIV/0!</v>
      </c>
      <c r="Y68" s="156" t="e">
        <f>(W68-INT(W68))</f>
        <v>#DIV/0!</v>
      </c>
      <c r="Z68" s="108" t="e">
        <f>IF(W68="","",VLOOKUP(Y68,Data!$A$365:$C$395,3,TRUE))</f>
        <v>#DIV/0!</v>
      </c>
      <c r="AA68" s="108" t="e">
        <f>IF(((W68-INT(W68))&gt;0.96875),(INT(W68)+1),X68&amp;" "&amp;Z68)</f>
        <v>#DIV/0!</v>
      </c>
      <c r="AB68" s="97"/>
      <c r="AC68" s="102"/>
      <c r="AD68" s="102"/>
      <c r="AE68" s="3"/>
      <c r="AF68" s="3"/>
    </row>
    <row r="69" spans="1:32" ht="15">
      <c r="A69" s="145"/>
      <c r="B69" s="77" t="s">
        <v>54</v>
      </c>
      <c r="C69" s="135"/>
      <c r="D69" s="135"/>
      <c r="E69" s="179" t="s">
        <v>164</v>
      </c>
      <c r="F69" s="77"/>
      <c r="G69" s="77" t="s">
        <v>55</v>
      </c>
      <c r="H69" s="135"/>
      <c r="I69" s="135"/>
      <c r="J69" s="179" t="s">
        <v>164</v>
      </c>
      <c r="K69" s="135"/>
      <c r="L69" s="77"/>
      <c r="M69" s="77"/>
      <c r="N69" s="77"/>
      <c r="O69" s="108" t="str">
        <f>+C65</f>
        <v>#4</v>
      </c>
      <c r="P69" s="108" t="e">
        <f>IF(G65="","",G65)</f>
        <v>#DIV/0!</v>
      </c>
      <c r="Q69" s="108" t="e">
        <f>IF(P69="","",INT(P69))</f>
        <v>#DIV/0!</v>
      </c>
      <c r="R69" s="156" t="e">
        <f>(P69-INT(P69))</f>
        <v>#DIV/0!</v>
      </c>
      <c r="S69" s="108" t="e">
        <f>IF(P69="","",VLOOKUP(R69,Data!$A$365:$C$395,3,TRUE))</f>
        <v>#DIV/0!</v>
      </c>
      <c r="T69" s="108" t="e">
        <f>IF(((P69-INT(P69))&gt;0.96875),(INT(P69)+1),Q69&amp;" "&amp;S69)</f>
        <v>#DIV/0!</v>
      </c>
      <c r="U69" s="77"/>
      <c r="V69" s="108" t="str">
        <f>+C65</f>
        <v>#4</v>
      </c>
      <c r="W69" s="123" t="e">
        <f>+I65</f>
        <v>#DIV/0!</v>
      </c>
      <c r="X69" s="108" t="e">
        <f>IF(W69="","",INT(W69))</f>
        <v>#DIV/0!</v>
      </c>
      <c r="Y69" s="156" t="e">
        <f>(W69-INT(W69))</f>
        <v>#DIV/0!</v>
      </c>
      <c r="Z69" s="108" t="e">
        <f>IF(W69="","",VLOOKUP(Y69,Data!$A$365:$C$395,3,TRUE))</f>
        <v>#DIV/0!</v>
      </c>
      <c r="AA69" s="108" t="e">
        <f>IF(((W69-INT(W69))&gt;0.96875),(INT(W69)+1),X69&amp;" "&amp;Z69)</f>
        <v>#DIV/0!</v>
      </c>
      <c r="AB69" s="97"/>
      <c r="AC69" s="396"/>
      <c r="AD69" s="396"/>
      <c r="AE69" s="41"/>
      <c r="AF69" s="41"/>
    </row>
    <row r="70" spans="1:32" ht="15">
      <c r="A70" s="145"/>
      <c r="B70" s="135" t="s">
        <v>47</v>
      </c>
      <c r="C70" s="135"/>
      <c r="D70" s="135"/>
      <c r="E70" s="179" t="s">
        <v>164</v>
      </c>
      <c r="F70" s="77"/>
      <c r="G70" s="135" t="s">
        <v>48</v>
      </c>
      <c r="H70" s="135"/>
      <c r="I70" s="135"/>
      <c r="J70" s="179" t="s">
        <v>164</v>
      </c>
      <c r="K70" s="135"/>
      <c r="L70" s="77"/>
      <c r="M70" s="77"/>
      <c r="N70" s="77"/>
      <c r="O70" s="131"/>
      <c r="P70" s="159"/>
      <c r="Q70" s="159"/>
      <c r="R70" s="160"/>
      <c r="S70" s="159"/>
      <c r="T70" s="159"/>
      <c r="U70" s="77"/>
      <c r="V70" s="77"/>
      <c r="W70" s="77"/>
      <c r="X70" s="77"/>
      <c r="Y70" s="102"/>
      <c r="Z70" s="102"/>
      <c r="AA70" s="102"/>
      <c r="AB70" s="97"/>
      <c r="AC70" s="102"/>
      <c r="AD70" s="102"/>
      <c r="AE70" s="3"/>
      <c r="AF70" s="3"/>
    </row>
    <row r="71" spans="1:32" ht="12.75">
      <c r="A71" s="14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102"/>
      <c r="Z71" s="102"/>
      <c r="AA71" s="102"/>
      <c r="AB71" s="97"/>
      <c r="AC71" s="102"/>
      <c r="AD71" s="102"/>
      <c r="AE71" s="3"/>
      <c r="AF71" s="3"/>
    </row>
    <row r="72" spans="1:30" ht="12.75">
      <c r="A72" s="101" t="s">
        <v>108</v>
      </c>
      <c r="B72" s="161" t="s">
        <v>11</v>
      </c>
      <c r="C72" s="134"/>
      <c r="D72" s="134"/>
      <c r="E72" s="134"/>
      <c r="F72" s="95"/>
      <c r="G72" s="161" t="s">
        <v>12</v>
      </c>
      <c r="H72" s="134"/>
      <c r="I72" s="134"/>
      <c r="J72" s="134"/>
      <c r="K72" s="95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</row>
    <row r="73" spans="1:30" ht="15">
      <c r="A73" s="288" t="s">
        <v>181</v>
      </c>
      <c r="B73" s="162" t="s">
        <v>44</v>
      </c>
      <c r="C73" s="77" t="s">
        <v>53</v>
      </c>
      <c r="D73" s="77"/>
      <c r="E73" s="163" t="s">
        <v>91</v>
      </c>
      <c r="F73" s="77"/>
      <c r="G73" s="164" t="s">
        <v>58</v>
      </c>
      <c r="H73" s="77" t="s">
        <v>88</v>
      </c>
      <c r="I73" s="77"/>
      <c r="J73" s="163" t="s">
        <v>92</v>
      </c>
      <c r="K73" s="94"/>
      <c r="L73" s="77"/>
      <c r="M73" s="77"/>
      <c r="N73" s="77"/>
      <c r="O73" s="77" t="s">
        <v>96</v>
      </c>
      <c r="P73" s="77"/>
      <c r="Q73" s="77"/>
      <c r="R73" s="77"/>
      <c r="S73" s="77"/>
      <c r="T73" s="77"/>
      <c r="U73" s="77"/>
      <c r="V73" s="77"/>
      <c r="W73" s="77" t="s">
        <v>101</v>
      </c>
      <c r="X73" s="77"/>
      <c r="Y73" s="77"/>
      <c r="Z73" s="77"/>
      <c r="AA73" s="77"/>
      <c r="AB73" s="77"/>
      <c r="AC73" s="77"/>
      <c r="AD73" s="77"/>
    </row>
    <row r="74" spans="1:30" ht="15">
      <c r="A74" s="98"/>
      <c r="B74" s="165" t="s">
        <v>87</v>
      </c>
      <c r="C74" s="125" t="s">
        <v>49</v>
      </c>
      <c r="D74" s="166" t="s">
        <v>50</v>
      </c>
      <c r="E74" s="125" t="s">
        <v>51</v>
      </c>
      <c r="F74" s="167" t="s">
        <v>52</v>
      </c>
      <c r="G74" s="168" t="s">
        <v>87</v>
      </c>
      <c r="H74" s="103" t="s">
        <v>56</v>
      </c>
      <c r="I74" s="169" t="s">
        <v>57</v>
      </c>
      <c r="J74" s="125" t="s">
        <v>89</v>
      </c>
      <c r="K74" s="166" t="s">
        <v>90</v>
      </c>
      <c r="L74" s="77"/>
      <c r="M74" s="77"/>
      <c r="N74" s="77" t="s">
        <v>97</v>
      </c>
      <c r="O74" s="108" t="str">
        <f>+C62</f>
        <v>#1</v>
      </c>
      <c r="P74" s="108" t="e">
        <f>+G62*0.97</f>
        <v>#DIV/0!</v>
      </c>
      <c r="Q74" s="108" t="e">
        <f>IF(P74="","",INT(P74))</f>
        <v>#DIV/0!</v>
      </c>
      <c r="R74" s="156" t="e">
        <f aca="true" t="shared" si="0" ref="R74:R82">(P74-INT(P74))</f>
        <v>#DIV/0!</v>
      </c>
      <c r="S74" s="108" t="e">
        <f>IF(P74="","",VLOOKUP(R74,Data!$A$365:$C$395,3,TRUE))</f>
        <v>#DIV/0!</v>
      </c>
      <c r="T74" s="108" t="e">
        <f aca="true" t="shared" si="1" ref="T74:T82">IF(((P74-INT(P74))&gt;0.96875),(INT(P74)+1),Q74&amp;" "&amp;S74)</f>
        <v>#DIV/0!</v>
      </c>
      <c r="U74" s="77"/>
      <c r="V74" s="77" t="s">
        <v>97</v>
      </c>
      <c r="W74" s="108" t="str">
        <f>+C62</f>
        <v>#1</v>
      </c>
      <c r="X74" s="108" t="e">
        <f>+I62*0.97</f>
        <v>#DIV/0!</v>
      </c>
      <c r="Y74" s="108" t="e">
        <f>IF(X74="","",INT(X74))</f>
        <v>#DIV/0!</v>
      </c>
      <c r="Z74" s="156" t="e">
        <f>(X74-INT(X74))</f>
        <v>#DIV/0!</v>
      </c>
      <c r="AA74" s="108" t="e">
        <f>IF(X74="","",VLOOKUP(Z74,Data!$A$365:$C$395,3,TRUE))</f>
        <v>#DIV/0!</v>
      </c>
      <c r="AB74" s="108" t="e">
        <f>IF(((X74-INT(X74))&gt;0.96875),(INT(X74)+1),Y74&amp;" "&amp;AA74)</f>
        <v>#DIV/0!</v>
      </c>
      <c r="AC74" s="77"/>
      <c r="AD74" s="77"/>
    </row>
    <row r="75" spans="1:30" ht="12.75">
      <c r="A75" s="99"/>
      <c r="B75" s="284" t="s">
        <v>164</v>
      </c>
      <c r="C75" s="138" t="s">
        <v>110</v>
      </c>
      <c r="D75" s="138" t="s">
        <v>111</v>
      </c>
      <c r="E75" s="138" t="s">
        <v>110</v>
      </c>
      <c r="F75" s="171" t="s">
        <v>111</v>
      </c>
      <c r="G75" s="284" t="s">
        <v>164</v>
      </c>
      <c r="H75" s="138" t="s">
        <v>110</v>
      </c>
      <c r="I75" s="138" t="s">
        <v>111</v>
      </c>
      <c r="J75" s="138" t="s">
        <v>110</v>
      </c>
      <c r="K75" s="138" t="s">
        <v>111</v>
      </c>
      <c r="L75" s="77"/>
      <c r="M75" s="77"/>
      <c r="N75" s="77"/>
      <c r="O75" s="108" t="str">
        <f>+C63</f>
        <v>#2</v>
      </c>
      <c r="P75" s="108" t="e">
        <f>+G63*0.97</f>
        <v>#DIV/0!</v>
      </c>
      <c r="Q75" s="108" t="e">
        <f aca="true" t="shared" si="2" ref="Q75:Q88">IF(P75="","",INT(P75))</f>
        <v>#DIV/0!</v>
      </c>
      <c r="R75" s="156" t="e">
        <f t="shared" si="0"/>
        <v>#DIV/0!</v>
      </c>
      <c r="S75" s="108" t="e">
        <f>IF(P75="","",VLOOKUP(R75,Data!$A$365:$C$395,3,TRUE))</f>
        <v>#DIV/0!</v>
      </c>
      <c r="T75" s="108" t="e">
        <f t="shared" si="1"/>
        <v>#DIV/0!</v>
      </c>
      <c r="U75" s="77"/>
      <c r="V75" s="77"/>
      <c r="W75" s="108" t="str">
        <f>+C63</f>
        <v>#2</v>
      </c>
      <c r="X75" s="108" t="e">
        <f>+I63*0.97</f>
        <v>#DIV/0!</v>
      </c>
      <c r="Y75" s="108" t="e">
        <f aca="true" t="shared" si="3" ref="Y75:Y88">IF(X75="","",INT(X75))</f>
        <v>#DIV/0!</v>
      </c>
      <c r="Z75" s="156" t="e">
        <f aca="true" t="shared" si="4" ref="Z75:Z80">(X75-INT(X75))</f>
        <v>#DIV/0!</v>
      </c>
      <c r="AA75" s="108" t="e">
        <f>IF(X75="","",VLOOKUP(Z75,Data!$A$365:$C$395,3,TRUE))</f>
        <v>#DIV/0!</v>
      </c>
      <c r="AB75" s="108" t="e">
        <f aca="true" t="shared" si="5" ref="AB75:AB80">IF(((X75-INT(X75))&gt;0.96875),(INT(X75)+1),Y75&amp;" "&amp;AA75)</f>
        <v>#DIV/0!</v>
      </c>
      <c r="AC75" s="77"/>
      <c r="AD75" s="77"/>
    </row>
    <row r="76" spans="1:30" ht="12.75">
      <c r="A76" s="154" t="s">
        <v>177</v>
      </c>
      <c r="B76" s="172" t="e">
        <f>T66</f>
        <v>#DIV/0!</v>
      </c>
      <c r="C76" s="173" t="e">
        <f>T74</f>
        <v>#DIV/0!</v>
      </c>
      <c r="D76" s="173" t="e">
        <f>T78</f>
        <v>#DIV/0!</v>
      </c>
      <c r="E76" s="173" t="e">
        <f>T82</f>
        <v>#DIV/0!</v>
      </c>
      <c r="F76" s="173" t="e">
        <f>T86</f>
        <v>#DIV/0!</v>
      </c>
      <c r="G76" s="172" t="e">
        <f>AA66</f>
        <v>#DIV/0!</v>
      </c>
      <c r="H76" s="173" t="e">
        <f>AB74</f>
        <v>#DIV/0!</v>
      </c>
      <c r="I76" s="173" t="e">
        <f>AB78</f>
        <v>#DIV/0!</v>
      </c>
      <c r="J76" s="173" t="e">
        <f>AB82</f>
        <v>#DIV/0!</v>
      </c>
      <c r="K76" s="173" t="e">
        <f>AB86</f>
        <v>#DIV/0!</v>
      </c>
      <c r="L76" s="77"/>
      <c r="M76" s="77"/>
      <c r="N76" s="77"/>
      <c r="O76" s="108" t="str">
        <f>+C64</f>
        <v>#3</v>
      </c>
      <c r="P76" s="108" t="e">
        <f>+G64*0.97</f>
        <v>#DIV/0!</v>
      </c>
      <c r="Q76" s="108" t="e">
        <f t="shared" si="2"/>
        <v>#DIV/0!</v>
      </c>
      <c r="R76" s="156" t="e">
        <f t="shared" si="0"/>
        <v>#DIV/0!</v>
      </c>
      <c r="S76" s="108" t="e">
        <f>IF(P76="","",VLOOKUP(R76,Data!$A$365:$C$395,3,TRUE))</f>
        <v>#DIV/0!</v>
      </c>
      <c r="T76" s="108" t="e">
        <f t="shared" si="1"/>
        <v>#DIV/0!</v>
      </c>
      <c r="U76" s="77"/>
      <c r="V76" s="77"/>
      <c r="W76" s="108" t="str">
        <f>+C64</f>
        <v>#3</v>
      </c>
      <c r="X76" s="108" t="e">
        <f>+I64*0.97</f>
        <v>#DIV/0!</v>
      </c>
      <c r="Y76" s="108" t="e">
        <f t="shared" si="3"/>
        <v>#DIV/0!</v>
      </c>
      <c r="Z76" s="156" t="e">
        <f t="shared" si="4"/>
        <v>#DIV/0!</v>
      </c>
      <c r="AA76" s="108" t="e">
        <f>IF(X76="","",VLOOKUP(Z76,Data!$A$365:$C$395,3,TRUE))</f>
        <v>#DIV/0!</v>
      </c>
      <c r="AB76" s="108" t="e">
        <f t="shared" si="5"/>
        <v>#DIV/0!</v>
      </c>
      <c r="AC76" s="77"/>
      <c r="AD76" s="77"/>
    </row>
    <row r="77" spans="1:30" ht="12.75">
      <c r="A77" s="154" t="s">
        <v>178</v>
      </c>
      <c r="B77" s="172" t="e">
        <f>T67</f>
        <v>#DIV/0!</v>
      </c>
      <c r="C77" s="173" t="e">
        <f>T75</f>
        <v>#DIV/0!</v>
      </c>
      <c r="D77" s="173" t="e">
        <f>T79</f>
        <v>#DIV/0!</v>
      </c>
      <c r="E77" s="173" t="e">
        <f>T83</f>
        <v>#DIV/0!</v>
      </c>
      <c r="F77" s="173" t="e">
        <f>T87</f>
        <v>#DIV/0!</v>
      </c>
      <c r="G77" s="172" t="e">
        <f>AA67</f>
        <v>#DIV/0!</v>
      </c>
      <c r="H77" s="173" t="e">
        <f>AB75</f>
        <v>#DIV/0!</v>
      </c>
      <c r="I77" s="173" t="e">
        <f>AB79</f>
        <v>#DIV/0!</v>
      </c>
      <c r="J77" s="173" t="e">
        <f>AB83</f>
        <v>#DIV/0!</v>
      </c>
      <c r="K77" s="173" t="e">
        <f>AB87</f>
        <v>#DIV/0!</v>
      </c>
      <c r="L77" s="77"/>
      <c r="M77" s="77"/>
      <c r="N77" s="77"/>
      <c r="O77" s="108" t="str">
        <f>+C65</f>
        <v>#4</v>
      </c>
      <c r="P77" s="108" t="e">
        <f>+G65*0.97</f>
        <v>#DIV/0!</v>
      </c>
      <c r="Q77" s="108" t="e">
        <f>IF(P77="","",INT(P77))</f>
        <v>#DIV/0!</v>
      </c>
      <c r="R77" s="156" t="e">
        <f>(P77-INT(P77))</f>
        <v>#DIV/0!</v>
      </c>
      <c r="S77" s="108" t="e">
        <f>IF(P77="","",VLOOKUP(R77,Data!$A$365:$C$395,3,TRUE))</f>
        <v>#DIV/0!</v>
      </c>
      <c r="T77" s="108" t="e">
        <f>IF(((P77-INT(P77))&gt;0.96875),(INT(P77)+1),Q77&amp;" "&amp;S77)</f>
        <v>#DIV/0!</v>
      </c>
      <c r="U77" s="77"/>
      <c r="V77" s="77"/>
      <c r="W77" s="108" t="str">
        <f>+C65</f>
        <v>#4</v>
      </c>
      <c r="X77" s="108" t="e">
        <f>+I65*0.97</f>
        <v>#DIV/0!</v>
      </c>
      <c r="Y77" s="108" t="e">
        <f>IF(X77="","",INT(X77))</f>
        <v>#DIV/0!</v>
      </c>
      <c r="Z77" s="156" t="e">
        <f>(X77-INT(X77))</f>
        <v>#DIV/0!</v>
      </c>
      <c r="AA77" s="108" t="e">
        <f>IF(X77="","",VLOOKUP(Z77,Data!$A$365:$C$395,3,TRUE))</f>
        <v>#DIV/0!</v>
      </c>
      <c r="AB77" s="108" t="e">
        <f>IF(((X77-INT(X77))&gt;0.96875),(INT(X77)+1),Y77&amp;" "&amp;AA77)</f>
        <v>#DIV/0!</v>
      </c>
      <c r="AC77" s="77"/>
      <c r="AD77" s="77"/>
    </row>
    <row r="78" spans="1:30" ht="12.75">
      <c r="A78" s="103" t="s">
        <v>179</v>
      </c>
      <c r="B78" s="285" t="e">
        <f>T68</f>
        <v>#DIV/0!</v>
      </c>
      <c r="C78" s="173" t="e">
        <f>T76</f>
        <v>#DIV/0!</v>
      </c>
      <c r="D78" s="173" t="e">
        <f>T80</f>
        <v>#DIV/0!</v>
      </c>
      <c r="E78" s="173" t="e">
        <f>T84</f>
        <v>#DIV/0!</v>
      </c>
      <c r="F78" s="173" t="e">
        <f>T88</f>
        <v>#DIV/0!</v>
      </c>
      <c r="G78" s="172" t="e">
        <f>AA68</f>
        <v>#DIV/0!</v>
      </c>
      <c r="H78" s="173" t="e">
        <f>AB76</f>
        <v>#DIV/0!</v>
      </c>
      <c r="I78" s="173" t="e">
        <f>AB80</f>
        <v>#DIV/0!</v>
      </c>
      <c r="J78" s="173" t="e">
        <f>AB84</f>
        <v>#DIV/0!</v>
      </c>
      <c r="K78" s="173" t="e">
        <f>AB88</f>
        <v>#DIV/0!</v>
      </c>
      <c r="L78" s="77"/>
      <c r="M78" s="77"/>
      <c r="N78" s="77" t="s">
        <v>98</v>
      </c>
      <c r="O78" s="108" t="str">
        <f>+C62</f>
        <v>#1</v>
      </c>
      <c r="P78" s="108" t="e">
        <f>+G62*1.03</f>
        <v>#DIV/0!</v>
      </c>
      <c r="Q78" s="108" t="e">
        <f t="shared" si="2"/>
        <v>#DIV/0!</v>
      </c>
      <c r="R78" s="156" t="e">
        <f t="shared" si="0"/>
        <v>#DIV/0!</v>
      </c>
      <c r="S78" s="108" t="e">
        <f>IF(P78="","",VLOOKUP(R78,Data!$A$365:$C$395,3,TRUE))</f>
        <v>#DIV/0!</v>
      </c>
      <c r="T78" s="108" t="e">
        <f t="shared" si="1"/>
        <v>#DIV/0!</v>
      </c>
      <c r="U78" s="77"/>
      <c r="V78" s="77" t="s">
        <v>98</v>
      </c>
      <c r="W78" s="108" t="str">
        <f>+C62</f>
        <v>#1</v>
      </c>
      <c r="X78" s="108" t="e">
        <f>+I62*1.03</f>
        <v>#DIV/0!</v>
      </c>
      <c r="Y78" s="108" t="e">
        <f t="shared" si="3"/>
        <v>#DIV/0!</v>
      </c>
      <c r="Z78" s="156" t="e">
        <f t="shared" si="4"/>
        <v>#DIV/0!</v>
      </c>
      <c r="AA78" s="108" t="e">
        <f>IF(X78="","",VLOOKUP(Z78,Data!$A$365:$C$395,3,TRUE))</f>
        <v>#DIV/0!</v>
      </c>
      <c r="AB78" s="108" t="e">
        <f t="shared" si="5"/>
        <v>#DIV/0!</v>
      </c>
      <c r="AC78" s="77"/>
      <c r="AD78" s="77"/>
    </row>
    <row r="79" spans="1:30" ht="12.75">
      <c r="A79" s="154" t="s">
        <v>692</v>
      </c>
      <c r="B79" s="172" t="e">
        <f>T69</f>
        <v>#DIV/0!</v>
      </c>
      <c r="C79" s="173" t="e">
        <f>T77</f>
        <v>#DIV/0!</v>
      </c>
      <c r="D79" s="173" t="e">
        <f>T81</f>
        <v>#DIV/0!</v>
      </c>
      <c r="E79" s="173" t="e">
        <f>T85</f>
        <v>#DIV/0!</v>
      </c>
      <c r="F79" s="173" t="e">
        <f>T89</f>
        <v>#DIV/0!</v>
      </c>
      <c r="G79" s="172" t="e">
        <f>AA69</f>
        <v>#DIV/0!</v>
      </c>
      <c r="H79" s="173" t="e">
        <f>AB77</f>
        <v>#DIV/0!</v>
      </c>
      <c r="I79" s="173" t="e">
        <f>AB81</f>
        <v>#DIV/0!</v>
      </c>
      <c r="J79" s="173" t="e">
        <f>AB85</f>
        <v>#DIV/0!</v>
      </c>
      <c r="K79" s="173" t="e">
        <f>AB89</f>
        <v>#DIV/0!</v>
      </c>
      <c r="L79" s="77"/>
      <c r="M79" s="77"/>
      <c r="N79" s="77"/>
      <c r="O79" s="108" t="str">
        <f>+C63</f>
        <v>#2</v>
      </c>
      <c r="P79" s="108" t="e">
        <f>+G63*1.03</f>
        <v>#DIV/0!</v>
      </c>
      <c r="Q79" s="108" t="e">
        <f t="shared" si="2"/>
        <v>#DIV/0!</v>
      </c>
      <c r="R79" s="156" t="e">
        <f t="shared" si="0"/>
        <v>#DIV/0!</v>
      </c>
      <c r="S79" s="108" t="e">
        <f>IF(P79="","",VLOOKUP(R79,Data!$A$365:$C$395,3,TRUE))</f>
        <v>#DIV/0!</v>
      </c>
      <c r="T79" s="108" t="e">
        <f t="shared" si="1"/>
        <v>#DIV/0!</v>
      </c>
      <c r="U79" s="77"/>
      <c r="V79" s="77"/>
      <c r="W79" s="108" t="str">
        <f>+C63</f>
        <v>#2</v>
      </c>
      <c r="X79" s="108" t="e">
        <f>+I63*1.03</f>
        <v>#DIV/0!</v>
      </c>
      <c r="Y79" s="108" t="e">
        <f t="shared" si="3"/>
        <v>#DIV/0!</v>
      </c>
      <c r="Z79" s="156" t="e">
        <f t="shared" si="4"/>
        <v>#DIV/0!</v>
      </c>
      <c r="AA79" s="108" t="e">
        <f>IF(X79="","",VLOOKUP(Z79,Data!$A$365:$C$395,3,TRUE))</f>
        <v>#DIV/0!</v>
      </c>
      <c r="AB79" s="108" t="e">
        <f t="shared" si="5"/>
        <v>#DIV/0!</v>
      </c>
      <c r="AC79" s="77"/>
      <c r="AD79" s="77"/>
    </row>
    <row r="80" spans="1:30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08" t="str">
        <f>+C64</f>
        <v>#3</v>
      </c>
      <c r="P80" s="108" t="e">
        <f>+G64*1.03</f>
        <v>#DIV/0!</v>
      </c>
      <c r="Q80" s="108" t="e">
        <f t="shared" si="2"/>
        <v>#DIV/0!</v>
      </c>
      <c r="R80" s="156" t="e">
        <f t="shared" si="0"/>
        <v>#DIV/0!</v>
      </c>
      <c r="S80" s="108" t="e">
        <f>IF(P80="","",VLOOKUP(R80,Data!$A$365:$C$395,3,TRUE))</f>
        <v>#DIV/0!</v>
      </c>
      <c r="T80" s="108" t="e">
        <f t="shared" si="1"/>
        <v>#DIV/0!</v>
      </c>
      <c r="U80" s="77"/>
      <c r="V80" s="77"/>
      <c r="W80" s="108" t="str">
        <f>+C64</f>
        <v>#3</v>
      </c>
      <c r="X80" s="108" t="e">
        <f>+I64*1.03</f>
        <v>#DIV/0!</v>
      </c>
      <c r="Y80" s="108" t="e">
        <f t="shared" si="3"/>
        <v>#DIV/0!</v>
      </c>
      <c r="Z80" s="156" t="e">
        <f t="shared" si="4"/>
        <v>#DIV/0!</v>
      </c>
      <c r="AA80" s="108" t="e">
        <f>IF(X80="","",VLOOKUP(Z80,Data!$A$365:$C$395,3,TRUE))</f>
        <v>#DIV/0!</v>
      </c>
      <c r="AB80" s="108" t="e">
        <f t="shared" si="5"/>
        <v>#DIV/0!</v>
      </c>
      <c r="AC80" s="77"/>
      <c r="AD80" s="77"/>
    </row>
    <row r="81" spans="1:30" ht="12.75">
      <c r="A81" s="146" t="s">
        <v>103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77"/>
      <c r="M81" s="77"/>
      <c r="N81" s="77"/>
      <c r="O81" s="108" t="str">
        <f>+C65</f>
        <v>#4</v>
      </c>
      <c r="P81" s="108" t="e">
        <f>+G65*1.03</f>
        <v>#DIV/0!</v>
      </c>
      <c r="Q81" s="108" t="e">
        <f>IF(P81="","",INT(P81))</f>
        <v>#DIV/0!</v>
      </c>
      <c r="R81" s="156" t="e">
        <f>(P81-INT(P81))</f>
        <v>#DIV/0!</v>
      </c>
      <c r="S81" s="108" t="e">
        <f>IF(P81="","",VLOOKUP(R81,Data!$A$365:$C$395,3,TRUE))</f>
        <v>#DIV/0!</v>
      </c>
      <c r="T81" s="108" t="e">
        <f>IF(((P81-INT(P81))&gt;0.96875),(INT(P81)+1),Q81&amp;" "&amp;S81)</f>
        <v>#DIV/0!</v>
      </c>
      <c r="U81" s="77"/>
      <c r="V81" s="77"/>
      <c r="W81" s="108" t="str">
        <f>+C65</f>
        <v>#4</v>
      </c>
      <c r="X81" s="108" t="e">
        <f>+I65*1.03</f>
        <v>#DIV/0!</v>
      </c>
      <c r="Y81" s="108" t="e">
        <f>IF(X81="","",INT(X81))</f>
        <v>#DIV/0!</v>
      </c>
      <c r="Z81" s="156" t="e">
        <f>(X81-INT(X81))</f>
        <v>#DIV/0!</v>
      </c>
      <c r="AA81" s="108" t="e">
        <f>IF(X81="","",VLOOKUP(Z81,Data!$A$365:$C$395,3,TRUE))</f>
        <v>#DIV/0!</v>
      </c>
      <c r="AB81" s="108" t="e">
        <f>IF(((X81-INT(X81))&gt;0.96875),(INT(X81)+1),Y81&amp;" "&amp;AA81)</f>
        <v>#DIV/0!</v>
      </c>
      <c r="AC81" s="77"/>
      <c r="AD81" s="77"/>
    </row>
    <row r="82" spans="1:30" ht="12.7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77"/>
      <c r="M82" s="77"/>
      <c r="N82" s="77" t="s">
        <v>99</v>
      </c>
      <c r="O82" s="108" t="str">
        <f>+C62</f>
        <v>#1</v>
      </c>
      <c r="P82" s="108" t="e">
        <f>+G62*0.95</f>
        <v>#DIV/0!</v>
      </c>
      <c r="Q82" s="108" t="e">
        <f>IF(P82="","",INT(P82))</f>
        <v>#DIV/0!</v>
      </c>
      <c r="R82" s="156" t="e">
        <f t="shared" si="0"/>
        <v>#DIV/0!</v>
      </c>
      <c r="S82" s="108" t="e">
        <f>IF(P82="","",VLOOKUP(R82,Data!$A$365:$C$395,3,TRUE))</f>
        <v>#DIV/0!</v>
      </c>
      <c r="T82" s="108" t="e">
        <f t="shared" si="1"/>
        <v>#DIV/0!</v>
      </c>
      <c r="U82" s="77"/>
      <c r="V82" s="77" t="s">
        <v>99</v>
      </c>
      <c r="W82" s="108" t="str">
        <f>+C62</f>
        <v>#1</v>
      </c>
      <c r="X82" s="108" t="e">
        <f>+I62*0.95</f>
        <v>#DIV/0!</v>
      </c>
      <c r="Y82" s="108" t="e">
        <f>IF(X82="","",INT(X82))</f>
        <v>#DIV/0!</v>
      </c>
      <c r="Z82" s="156" t="e">
        <f>(X82-INT(X82))</f>
        <v>#DIV/0!</v>
      </c>
      <c r="AA82" s="108" t="e">
        <f>IF(X82="","",VLOOKUP(Z82,Data!$A$365:$C$395,3,TRUE))</f>
        <v>#DIV/0!</v>
      </c>
      <c r="AB82" s="108" t="e">
        <f>IF(((X82-INT(X82))&gt;0.96875),(INT(X82)+1),Y82&amp;" "&amp;AA82)</f>
        <v>#DIV/0!</v>
      </c>
      <c r="AC82" s="77"/>
      <c r="AD82" s="77"/>
    </row>
    <row r="83" spans="1:30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77"/>
      <c r="M83" s="77"/>
      <c r="N83" s="77"/>
      <c r="O83" s="108" t="str">
        <f>+C63</f>
        <v>#2</v>
      </c>
      <c r="P83" s="108" t="e">
        <f>+G63*0.95</f>
        <v>#DIV/0!</v>
      </c>
      <c r="Q83" s="108" t="e">
        <f t="shared" si="2"/>
        <v>#DIV/0!</v>
      </c>
      <c r="R83" s="156" t="e">
        <f aca="true" t="shared" si="6" ref="R83:R88">(P83-INT(P83))</f>
        <v>#DIV/0!</v>
      </c>
      <c r="S83" s="108" t="e">
        <f>IF(P83="","",VLOOKUP(R83,Data!$A$365:$C$395,3,TRUE))</f>
        <v>#DIV/0!</v>
      </c>
      <c r="T83" s="108" t="e">
        <f aca="true" t="shared" si="7" ref="T83:T88">IF(((P83-INT(P83))&gt;0.96875),(INT(P83)+1),Q83&amp;" "&amp;S83)</f>
        <v>#DIV/0!</v>
      </c>
      <c r="U83" s="77"/>
      <c r="V83" s="77"/>
      <c r="W83" s="108" t="str">
        <f>+C63</f>
        <v>#2</v>
      </c>
      <c r="X83" s="108" t="e">
        <f>+I63*0.95</f>
        <v>#DIV/0!</v>
      </c>
      <c r="Y83" s="108" t="e">
        <f t="shared" si="3"/>
        <v>#DIV/0!</v>
      </c>
      <c r="Z83" s="156" t="e">
        <f aca="true" t="shared" si="8" ref="Z83:Z88">(X83-INT(X83))</f>
        <v>#DIV/0!</v>
      </c>
      <c r="AA83" s="108" t="e">
        <f>IF(X83="","",VLOOKUP(Z83,Data!$A$365:$C$395,3,TRUE))</f>
        <v>#DIV/0!</v>
      </c>
      <c r="AB83" s="108" t="e">
        <f aca="true" t="shared" si="9" ref="AB83:AB88">IF(((X83-INT(X83))&gt;0.96875),(INT(X83)+1),Y83&amp;" "&amp;AA83)</f>
        <v>#DIV/0!</v>
      </c>
      <c r="AC83" s="77"/>
      <c r="AD83" s="77"/>
    </row>
    <row r="84" spans="1:30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08" t="str">
        <f>+C64</f>
        <v>#3</v>
      </c>
      <c r="P84" s="108" t="e">
        <f>+G64*0.95</f>
        <v>#DIV/0!</v>
      </c>
      <c r="Q84" s="108" t="e">
        <f t="shared" si="2"/>
        <v>#DIV/0!</v>
      </c>
      <c r="R84" s="156" t="e">
        <f t="shared" si="6"/>
        <v>#DIV/0!</v>
      </c>
      <c r="S84" s="108" t="e">
        <f>IF(P84="","",VLOOKUP(R84,Data!$A$365:$C$395,3,TRUE))</f>
        <v>#DIV/0!</v>
      </c>
      <c r="T84" s="108" t="e">
        <f t="shared" si="7"/>
        <v>#DIV/0!</v>
      </c>
      <c r="U84" s="77"/>
      <c r="V84" s="77"/>
      <c r="W84" s="108" t="str">
        <f>+C64</f>
        <v>#3</v>
      </c>
      <c r="X84" s="108" t="e">
        <f>+I64*0.95</f>
        <v>#DIV/0!</v>
      </c>
      <c r="Y84" s="108" t="e">
        <f t="shared" si="3"/>
        <v>#DIV/0!</v>
      </c>
      <c r="Z84" s="156" t="e">
        <f t="shared" si="8"/>
        <v>#DIV/0!</v>
      </c>
      <c r="AA84" s="108" t="e">
        <f>IF(X84="","",VLOOKUP(Z84,Data!$A$365:$C$395,3,TRUE))</f>
        <v>#DIV/0!</v>
      </c>
      <c r="AB84" s="108" t="e">
        <f t="shared" si="9"/>
        <v>#DIV/0!</v>
      </c>
      <c r="AC84" s="77"/>
      <c r="AD84" s="77"/>
    </row>
    <row r="85" spans="1:30" ht="12.75">
      <c r="A85" s="77"/>
      <c r="B85" s="77"/>
      <c r="C85" s="77"/>
      <c r="D85" s="77"/>
      <c r="E85" s="77"/>
      <c r="F85" s="176" t="s">
        <v>16</v>
      </c>
      <c r="G85" s="336">
        <f>+'Est Anch Move #1'!G47</f>
        <v>0</v>
      </c>
      <c r="H85" s="337"/>
      <c r="I85" s="338"/>
      <c r="J85" s="77"/>
      <c r="K85" s="77"/>
      <c r="L85" s="77"/>
      <c r="M85" s="77"/>
      <c r="N85" s="77"/>
      <c r="O85" s="108" t="str">
        <f>+C65</f>
        <v>#4</v>
      </c>
      <c r="P85" s="108" t="e">
        <f>+G65*0.95</f>
        <v>#DIV/0!</v>
      </c>
      <c r="Q85" s="108" t="e">
        <f>IF(P85="","",INT(P85))</f>
        <v>#DIV/0!</v>
      </c>
      <c r="R85" s="156" t="e">
        <f>(P85-INT(P85))</f>
        <v>#DIV/0!</v>
      </c>
      <c r="S85" s="108" t="e">
        <f>IF(P85="","",VLOOKUP(R85,Data!$A$365:$C$395,3,TRUE))</f>
        <v>#DIV/0!</v>
      </c>
      <c r="T85" s="108" t="e">
        <f>IF(((P85-INT(P85))&gt;0.96875),(INT(P85)+1),Q85&amp;" "&amp;S85)</f>
        <v>#DIV/0!</v>
      </c>
      <c r="U85" s="77"/>
      <c r="V85" s="77"/>
      <c r="W85" s="108" t="str">
        <f>+C65</f>
        <v>#4</v>
      </c>
      <c r="X85" s="108" t="e">
        <f>+I65*0.95</f>
        <v>#DIV/0!</v>
      </c>
      <c r="Y85" s="108" t="e">
        <f>IF(X85="","",INT(X85))</f>
        <v>#DIV/0!</v>
      </c>
      <c r="Z85" s="156" t="e">
        <f>(X85-INT(X85))</f>
        <v>#DIV/0!</v>
      </c>
      <c r="AA85" s="108" t="e">
        <f>IF(X85="","",VLOOKUP(Z85,Data!$A$365:$C$395,3,TRUE))</f>
        <v>#DIV/0!</v>
      </c>
      <c r="AB85" s="108" t="e">
        <f>IF(((X85-INT(X85))&gt;0.96875),(INT(X85)+1),Y85&amp;" "&amp;AA85)</f>
        <v>#DIV/0!</v>
      </c>
      <c r="AC85" s="77"/>
      <c r="AD85" s="77"/>
    </row>
    <row r="86" spans="1:30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 t="s">
        <v>100</v>
      </c>
      <c r="O86" s="108" t="str">
        <f>+C62</f>
        <v>#1</v>
      </c>
      <c r="P86" s="108" t="e">
        <f>+G62*1.05</f>
        <v>#DIV/0!</v>
      </c>
      <c r="Q86" s="108" t="e">
        <f t="shared" si="2"/>
        <v>#DIV/0!</v>
      </c>
      <c r="R86" s="156" t="e">
        <f t="shared" si="6"/>
        <v>#DIV/0!</v>
      </c>
      <c r="S86" s="108" t="e">
        <f>IF(P86="","",VLOOKUP(R86,Data!$A$365:$C$395,3,TRUE))</f>
        <v>#DIV/0!</v>
      </c>
      <c r="T86" s="108" t="e">
        <f t="shared" si="7"/>
        <v>#DIV/0!</v>
      </c>
      <c r="U86" s="77"/>
      <c r="V86" s="77" t="s">
        <v>100</v>
      </c>
      <c r="W86" s="108" t="str">
        <f>+C62</f>
        <v>#1</v>
      </c>
      <c r="X86" s="108" t="e">
        <f>+I62*1.05</f>
        <v>#DIV/0!</v>
      </c>
      <c r="Y86" s="108" t="e">
        <f t="shared" si="3"/>
        <v>#DIV/0!</v>
      </c>
      <c r="Z86" s="156" t="e">
        <f t="shared" si="8"/>
        <v>#DIV/0!</v>
      </c>
      <c r="AA86" s="108" t="e">
        <f>IF(X86="","",VLOOKUP(Z86,Data!$A$365:$C$395,3,TRUE))</f>
        <v>#DIV/0!</v>
      </c>
      <c r="AB86" s="108" t="e">
        <f t="shared" si="9"/>
        <v>#DIV/0!</v>
      </c>
      <c r="AC86" s="77"/>
      <c r="AD86" s="77"/>
    </row>
    <row r="87" spans="1:30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08" t="str">
        <f>+C63</f>
        <v>#2</v>
      </c>
      <c r="P87" s="108" t="e">
        <f>+G63*1.05</f>
        <v>#DIV/0!</v>
      </c>
      <c r="Q87" s="108" t="e">
        <f t="shared" si="2"/>
        <v>#DIV/0!</v>
      </c>
      <c r="R87" s="156" t="e">
        <f t="shared" si="6"/>
        <v>#DIV/0!</v>
      </c>
      <c r="S87" s="108" t="e">
        <f>IF(P87="","",VLOOKUP(R87,Data!$A$365:$C$395,3,TRUE))</f>
        <v>#DIV/0!</v>
      </c>
      <c r="T87" s="108" t="e">
        <f t="shared" si="7"/>
        <v>#DIV/0!</v>
      </c>
      <c r="U87" s="77"/>
      <c r="V87" s="77"/>
      <c r="W87" s="108" t="str">
        <f>+C63</f>
        <v>#2</v>
      </c>
      <c r="X87" s="108" t="e">
        <f>+I63*1.05</f>
        <v>#DIV/0!</v>
      </c>
      <c r="Y87" s="108" t="e">
        <f t="shared" si="3"/>
        <v>#DIV/0!</v>
      </c>
      <c r="Z87" s="156" t="e">
        <f t="shared" si="8"/>
        <v>#DIV/0!</v>
      </c>
      <c r="AA87" s="108" t="e">
        <f>IF(X87="","",VLOOKUP(Z87,Data!$A$365:$C$395,3,TRUE))</f>
        <v>#DIV/0!</v>
      </c>
      <c r="AB87" s="108" t="e">
        <f t="shared" si="9"/>
        <v>#DIV/0!</v>
      </c>
      <c r="AC87" s="77"/>
      <c r="AD87" s="77"/>
    </row>
    <row r="88" spans="1:30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08" t="str">
        <f>+C64</f>
        <v>#3</v>
      </c>
      <c r="P88" s="108" t="e">
        <f>+G64*1.05</f>
        <v>#DIV/0!</v>
      </c>
      <c r="Q88" s="108" t="e">
        <f t="shared" si="2"/>
        <v>#DIV/0!</v>
      </c>
      <c r="R88" s="156" t="e">
        <f t="shared" si="6"/>
        <v>#DIV/0!</v>
      </c>
      <c r="S88" s="108" t="e">
        <f>IF(P88="","",VLOOKUP(R88,Data!$A$365:$C$395,3,TRUE))</f>
        <v>#DIV/0!</v>
      </c>
      <c r="T88" s="108" t="e">
        <f t="shared" si="7"/>
        <v>#DIV/0!</v>
      </c>
      <c r="U88" s="77"/>
      <c r="V88" s="77"/>
      <c r="W88" s="108" t="str">
        <f>+C64</f>
        <v>#3</v>
      </c>
      <c r="X88" s="108" t="e">
        <f>+I64*1.05</f>
        <v>#DIV/0!</v>
      </c>
      <c r="Y88" s="108" t="e">
        <f t="shared" si="3"/>
        <v>#DIV/0!</v>
      </c>
      <c r="Z88" s="156" t="e">
        <f t="shared" si="8"/>
        <v>#DIV/0!</v>
      </c>
      <c r="AA88" s="108" t="e">
        <f>IF(X88="","",VLOOKUP(Z88,Data!$A$365:$C$395,3,TRUE))</f>
        <v>#DIV/0!</v>
      </c>
      <c r="AB88" s="108" t="e">
        <f t="shared" si="9"/>
        <v>#DIV/0!</v>
      </c>
      <c r="AC88" s="77"/>
      <c r="AD88" s="77"/>
    </row>
    <row r="89" spans="1:30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08" t="str">
        <f>+C65</f>
        <v>#4</v>
      </c>
      <c r="P89" s="108" t="e">
        <f>+G65*1.05</f>
        <v>#DIV/0!</v>
      </c>
      <c r="Q89" s="108" t="e">
        <f>IF(P89="","",INT(P89))</f>
        <v>#DIV/0!</v>
      </c>
      <c r="R89" s="156" t="e">
        <f>(P89-INT(P89))</f>
        <v>#DIV/0!</v>
      </c>
      <c r="S89" s="108" t="e">
        <f>IF(P89="","",VLOOKUP(R89,Data!$A$365:$C$395,3,TRUE))</f>
        <v>#DIV/0!</v>
      </c>
      <c r="T89" s="108" t="e">
        <f>IF(((P89-INT(P89))&gt;0.96875),(INT(P89)+1),Q89&amp;" "&amp;S89)</f>
        <v>#DIV/0!</v>
      </c>
      <c r="U89" s="77"/>
      <c r="V89" s="77"/>
      <c r="W89" s="108" t="str">
        <f>+C65</f>
        <v>#4</v>
      </c>
      <c r="X89" s="108" t="e">
        <f>+I65*1.05</f>
        <v>#DIV/0!</v>
      </c>
      <c r="Y89" s="108" t="e">
        <f>IF(X89="","",INT(X89))</f>
        <v>#DIV/0!</v>
      </c>
      <c r="Z89" s="156" t="e">
        <f>(X89-INT(X89))</f>
        <v>#DIV/0!</v>
      </c>
      <c r="AA89" s="108" t="e">
        <f>IF(X89="","",VLOOKUP(Z89,Data!$A$365:$C$395,3,TRUE))</f>
        <v>#DIV/0!</v>
      </c>
      <c r="AB89" s="108" t="e">
        <f>IF(((X89-INT(X89))&gt;0.96875),(INT(X89)+1),Y89&amp;" "&amp;AA89)</f>
        <v>#DIV/0!</v>
      </c>
      <c r="AC89" s="77"/>
      <c r="AD89" s="77"/>
    </row>
    <row r="90" spans="1:30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74"/>
      <c r="N90" s="77"/>
      <c r="O90" s="100"/>
      <c r="P90" s="175"/>
      <c r="Q90" s="175"/>
      <c r="R90" s="175"/>
      <c r="S90" s="175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</row>
    <row r="91" spans="1:28" ht="12.75">
      <c r="A91" s="177"/>
      <c r="B91" s="1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2:28" ht="12.75"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</sheetData>
  <sheetProtection sheet="1" objects="1"/>
  <mergeCells count="10">
    <mergeCell ref="A1:C1"/>
    <mergeCell ref="A8:K8"/>
    <mergeCell ref="A9:K9"/>
    <mergeCell ref="A10:K10"/>
    <mergeCell ref="A56:K56"/>
    <mergeCell ref="A67:K67"/>
    <mergeCell ref="A11:K11"/>
    <mergeCell ref="A21:K21"/>
    <mergeCell ref="A34:K34"/>
    <mergeCell ref="A46:K46"/>
  </mergeCells>
  <printOptions horizontalCentered="1"/>
  <pageMargins left="0.5" right="0.5" top="0.5" bottom="0.5" header="0" footer="0"/>
  <pageSetup fitToHeight="1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3.8515625" style="0" customWidth="1"/>
    <col min="3" max="3" width="14.2812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429" t="s">
        <v>13</v>
      </c>
      <c r="B1" s="430"/>
      <c r="C1" s="430"/>
      <c r="D1" s="97"/>
      <c r="E1" s="97"/>
      <c r="F1" s="97"/>
      <c r="G1" s="97"/>
      <c r="H1" s="97"/>
      <c r="I1" s="97"/>
      <c r="J1" s="97"/>
      <c r="K1" s="77"/>
      <c r="IQ1" s="6" t="e">
        <f>IF(#REF!="","",#REF!)</f>
        <v>#REF!</v>
      </c>
    </row>
    <row r="2" spans="1:251" ht="12.75">
      <c r="A2" s="326"/>
      <c r="B2" s="327"/>
      <c r="C2" s="327"/>
      <c r="D2" s="97"/>
      <c r="E2" s="97"/>
      <c r="F2" s="97"/>
      <c r="G2" s="97"/>
      <c r="H2" s="97"/>
      <c r="I2" s="97"/>
      <c r="J2" s="97"/>
      <c r="K2" s="77"/>
      <c r="IQ2" s="6"/>
    </row>
    <row r="3" spans="1:251" ht="12.75">
      <c r="A3" s="326"/>
      <c r="B3" s="327"/>
      <c r="C3" s="327"/>
      <c r="D3" s="97"/>
      <c r="E3" s="97"/>
      <c r="F3" s="97"/>
      <c r="G3" s="97"/>
      <c r="H3" s="97"/>
      <c r="I3" s="97"/>
      <c r="J3" s="97"/>
      <c r="K3" s="77"/>
      <c r="IQ3" s="6"/>
    </row>
    <row r="4" spans="1:251" ht="12.75">
      <c r="A4" s="326"/>
      <c r="B4" s="327"/>
      <c r="C4" s="327"/>
      <c r="D4" s="97"/>
      <c r="E4" s="97"/>
      <c r="F4" s="97"/>
      <c r="G4" s="97"/>
      <c r="H4" s="97"/>
      <c r="I4" s="97"/>
      <c r="J4" s="97"/>
      <c r="K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00"/>
      <c r="K6" s="100"/>
      <c r="L6" s="292"/>
      <c r="IQ6" s="6" t="e">
        <f>IF(#REF!="","",#REF!)</f>
        <v>#REF!</v>
      </c>
    </row>
    <row r="7" spans="1:251" ht="12.75">
      <c r="A7" s="78" t="s">
        <v>609</v>
      </c>
      <c r="B7" s="119"/>
      <c r="C7" s="119"/>
      <c r="D7" s="119"/>
      <c r="E7" s="119"/>
      <c r="F7" s="119"/>
      <c r="G7" s="119"/>
      <c r="H7" s="292" t="s">
        <v>738</v>
      </c>
      <c r="I7" s="119"/>
      <c r="J7" s="119"/>
      <c r="K7" s="119"/>
      <c r="IQ7" s="6" t="e">
        <f>IF(#REF!="","",#REF!)</f>
        <v>#REF!</v>
      </c>
    </row>
    <row r="8" spans="1:251" ht="15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220"/>
      <c r="K8" s="220"/>
      <c r="IQ8" s="6" t="e">
        <f>IF(#REF!="","",#REF!)</f>
        <v>#REF!</v>
      </c>
    </row>
    <row r="9" spans="1:251" ht="12.75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220"/>
      <c r="K9" s="220"/>
      <c r="IQ9" s="6" t="e">
        <f>IF(#REF!="","",#REF!)</f>
        <v>#REF!</v>
      </c>
    </row>
    <row r="10" spans="1:251" ht="12.75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220"/>
      <c r="K10" s="220"/>
      <c r="IQ10" s="6" t="e">
        <f>IF(#REF!="","",#REF!)</f>
        <v>#REF!</v>
      </c>
    </row>
    <row r="11" spans="1:251" ht="12.75">
      <c r="A11" s="434" t="s">
        <v>610</v>
      </c>
      <c r="B11" s="432"/>
      <c r="C11" s="432"/>
      <c r="D11" s="432"/>
      <c r="E11" s="432"/>
      <c r="F11" s="432"/>
      <c r="G11" s="432"/>
      <c r="H11" s="432"/>
      <c r="I11" s="432"/>
      <c r="J11" s="220"/>
      <c r="K11" s="220"/>
      <c r="IQ11" s="6" t="e">
        <f>IF(#REF!="","",#REF!)</f>
        <v>#REF!</v>
      </c>
    </row>
    <row r="12" spans="1:251" ht="19.5" customHeight="1">
      <c r="A12" s="92"/>
      <c r="B12" s="144"/>
      <c r="C12" s="144"/>
      <c r="D12" s="77"/>
      <c r="E12" s="77"/>
      <c r="F12" s="77"/>
      <c r="G12" s="77"/>
      <c r="H12" s="226"/>
      <c r="I12" s="227"/>
      <c r="J12" s="229"/>
      <c r="K12" s="112"/>
      <c r="IQ12" s="6" t="e">
        <f>IF(#REF!="","",#REF!)</f>
        <v>#REF!</v>
      </c>
    </row>
    <row r="13" spans="1:251" ht="19.5" customHeight="1">
      <c r="A13" s="92"/>
      <c r="B13" s="144"/>
      <c r="C13" s="80" t="s">
        <v>105</v>
      </c>
      <c r="D13" s="81">
        <f>IF('Est Anch Move #1'!E12="","",'Est Anch Move #1'!E12)</f>
      </c>
      <c r="E13" s="289"/>
      <c r="F13" s="95"/>
      <c r="G13" s="77"/>
      <c r="H13" s="82" t="s">
        <v>112</v>
      </c>
      <c r="I13" s="130"/>
      <c r="J13" s="229"/>
      <c r="K13" s="112"/>
      <c r="IQ13" s="6" t="e">
        <f>IF(#REF!="","",#REF!)</f>
        <v>#REF!</v>
      </c>
    </row>
    <row r="14" spans="1:251" ht="19.5" customHeight="1">
      <c r="A14" s="92"/>
      <c r="B14" s="144"/>
      <c r="C14" s="86" t="s">
        <v>158</v>
      </c>
      <c r="D14" s="81">
        <f>IF('Est Anch Move #1'!E13="","",'Est Anch Move #1'!E13)</f>
      </c>
      <c r="E14" s="289"/>
      <c r="F14" s="95"/>
      <c r="G14" s="77"/>
      <c r="H14" s="84" t="s">
        <v>85</v>
      </c>
      <c r="I14" s="85">
        <f ca="1">TODAY()</f>
        <v>41617</v>
      </c>
      <c r="J14" s="93"/>
      <c r="K14" s="91"/>
      <c r="IQ14" s="6" t="e">
        <f>IF(#REF!="","",#REF!)</f>
        <v>#REF!</v>
      </c>
    </row>
    <row r="15" spans="1:251" ht="19.5" customHeight="1">
      <c r="A15" s="92"/>
      <c r="B15" s="144"/>
      <c r="C15" s="394" t="s">
        <v>157</v>
      </c>
      <c r="D15" s="81">
        <f>IF('Est Anch Move #1'!E14="","",'Est Anch Move #1'!E14)</f>
      </c>
      <c r="E15" s="289"/>
      <c r="F15" s="95"/>
      <c r="G15" s="77"/>
      <c r="H15" s="226"/>
      <c r="I15" s="92"/>
      <c r="J15" s="93"/>
      <c r="K15" s="91"/>
      <c r="IQ15" s="6" t="e">
        <f>IF(#REF!="","",#REF!)</f>
        <v>#REF!</v>
      </c>
    </row>
    <row r="16" spans="1:251" ht="19.5" customHeight="1">
      <c r="A16" s="227"/>
      <c r="B16" s="144"/>
      <c r="C16" s="86" t="s">
        <v>106</v>
      </c>
      <c r="D16" s="81">
        <f>IF('Est Anch Move #1'!E15="","",'Est Anch Move #1'!E15)</f>
      </c>
      <c r="E16" s="289"/>
      <c r="F16" s="95"/>
      <c r="G16" s="77"/>
      <c r="H16" s="88"/>
      <c r="I16" s="92"/>
      <c r="J16" s="93"/>
      <c r="K16" s="91"/>
      <c r="IQ16" s="6" t="e">
        <f>IF(#REF!="","",#REF!)</f>
        <v>#REF!</v>
      </c>
    </row>
    <row r="17" spans="1:251" ht="19.5" customHeight="1">
      <c r="A17" s="227"/>
      <c r="B17" s="144"/>
      <c r="C17" s="86" t="s">
        <v>84</v>
      </c>
      <c r="D17" s="81">
        <f>IF('Est Anch Move #1'!E16="","",'Est Anch Move #1'!E16)</f>
      </c>
      <c r="E17" s="289"/>
      <c r="F17" s="95"/>
      <c r="G17" s="77"/>
      <c r="H17" s="88"/>
      <c r="I17" s="92"/>
      <c r="J17" s="93"/>
      <c r="K17" s="91"/>
      <c r="IQ17" s="6" t="e">
        <f>IF(#REF!="","",#REF!)</f>
        <v>#REF!</v>
      </c>
    </row>
    <row r="18" spans="1:251" ht="19.5" customHeight="1">
      <c r="A18" s="227"/>
      <c r="B18" s="144"/>
      <c r="C18" s="86" t="s">
        <v>168</v>
      </c>
      <c r="D18" s="383">
        <f>+Elongations!E18</f>
        <v>0</v>
      </c>
      <c r="E18" s="383">
        <f>+Elongations!F18</f>
        <v>0</v>
      </c>
      <c r="F18" s="395">
        <f>+Elongations!G18</f>
        <v>0</v>
      </c>
      <c r="G18" s="77"/>
      <c r="H18" s="88"/>
      <c r="I18" s="92"/>
      <c r="J18" s="93"/>
      <c r="K18" s="91"/>
      <c r="IQ18" s="6" t="e">
        <f>IF(#REF!="","",#REF!)</f>
        <v>#REF!</v>
      </c>
    </row>
    <row r="19" spans="1:251" ht="19.5" customHeight="1">
      <c r="A19" s="92"/>
      <c r="B19" s="144"/>
      <c r="C19" s="92"/>
      <c r="D19" s="382">
        <f>+Elongations!E19</f>
        <v>0</v>
      </c>
      <c r="E19" s="88"/>
      <c r="F19" s="88"/>
      <c r="G19" s="77"/>
      <c r="H19" s="88"/>
      <c r="I19" s="92"/>
      <c r="J19" s="93"/>
      <c r="K19" s="91"/>
      <c r="IQ19" s="6" t="e">
        <f>IF(#REF!="","",#REF!)</f>
        <v>#REF!</v>
      </c>
    </row>
    <row r="20" spans="1:251" ht="19.5" customHeight="1">
      <c r="A20" s="435" t="s">
        <v>107</v>
      </c>
      <c r="B20" s="438"/>
      <c r="C20" s="438"/>
      <c r="D20" s="438"/>
      <c r="E20" s="438"/>
      <c r="F20" s="438"/>
      <c r="G20" s="438"/>
      <c r="H20" s="438"/>
      <c r="I20" s="438"/>
      <c r="J20" s="93"/>
      <c r="K20" s="91"/>
      <c r="IQ20" s="6" t="e">
        <f>IF(#REF!="","",#REF!)</f>
        <v>#REF!</v>
      </c>
    </row>
    <row r="21" spans="1:251" ht="19.5" customHeight="1">
      <c r="A21" s="78" t="s">
        <v>650</v>
      </c>
      <c r="B21" s="77"/>
      <c r="C21" s="83"/>
      <c r="D21" s="83"/>
      <c r="E21" s="83"/>
      <c r="F21" s="78" t="s">
        <v>27</v>
      </c>
      <c r="G21" s="83"/>
      <c r="H21" s="78"/>
      <c r="I21" s="77"/>
      <c r="J21" s="185"/>
      <c r="IQ21" s="6" t="e">
        <f>IF(#REF!="","",#REF!)</f>
        <v>#REF!</v>
      </c>
    </row>
    <row r="22" spans="1:251" ht="19.5" customHeight="1">
      <c r="A22" s="96" t="s">
        <v>1</v>
      </c>
      <c r="B22" s="78"/>
      <c r="C22" s="83"/>
      <c r="D22" s="83"/>
      <c r="E22" s="83"/>
      <c r="F22" s="16" t="s">
        <v>8</v>
      </c>
      <c r="G22" s="83"/>
      <c r="H22" s="78"/>
      <c r="I22" s="77"/>
      <c r="J22" s="185"/>
      <c r="K22" s="185"/>
      <c r="IQ22" s="6" t="e">
        <f>IF(#REF!="","",#REF!)</f>
        <v>#REF!</v>
      </c>
    </row>
    <row r="23" spans="1:251" ht="19.5" customHeight="1">
      <c r="A23" s="96" t="s">
        <v>672</v>
      </c>
      <c r="B23" s="78"/>
      <c r="C23" s="83"/>
      <c r="D23" s="83"/>
      <c r="E23" s="83"/>
      <c r="F23" s="78" t="s">
        <v>673</v>
      </c>
      <c r="G23" s="83"/>
      <c r="H23" s="78"/>
      <c r="I23" s="77"/>
      <c r="J23" s="185"/>
      <c r="IQ23" s="6" t="e">
        <f>IF(#REF!="","",#REF!)</f>
        <v>#REF!</v>
      </c>
    </row>
    <row r="24" spans="1:251" ht="19.5" customHeight="1">
      <c r="A24" s="78" t="s">
        <v>26</v>
      </c>
      <c r="B24" s="77"/>
      <c r="C24" s="83"/>
      <c r="D24" s="83"/>
      <c r="E24" s="83"/>
      <c r="F24" s="16" t="s">
        <v>9</v>
      </c>
      <c r="G24" s="83"/>
      <c r="H24" s="78"/>
      <c r="I24" s="135"/>
      <c r="J24" s="185"/>
      <c r="IQ24" s="6"/>
    </row>
    <row r="25" spans="1:251" ht="15">
      <c r="A25" s="78" t="s">
        <v>718</v>
      </c>
      <c r="B25" s="78"/>
      <c r="C25" s="77"/>
      <c r="D25" s="83"/>
      <c r="E25" s="83"/>
      <c r="F25" s="16" t="s">
        <v>10</v>
      </c>
      <c r="G25" s="83"/>
      <c r="H25" s="78"/>
      <c r="I25" s="135"/>
      <c r="J25" s="185"/>
      <c r="IQ25" s="6" t="e">
        <f>IF(#REF!="","",#REF!)</f>
        <v>#REF!</v>
      </c>
    </row>
    <row r="26" spans="1:251" ht="15">
      <c r="A26" s="78" t="s">
        <v>653</v>
      </c>
      <c r="B26" s="78"/>
      <c r="C26" s="77"/>
      <c r="D26" s="83"/>
      <c r="E26" s="83"/>
      <c r="F26" s="78" t="s">
        <v>30</v>
      </c>
      <c r="G26" s="83"/>
      <c r="H26" s="78"/>
      <c r="I26" s="135"/>
      <c r="J26" s="185"/>
      <c r="IQ26" s="6"/>
    </row>
    <row r="27" spans="1:251" ht="15">
      <c r="A27" s="78" t="s">
        <v>7</v>
      </c>
      <c r="B27" s="78"/>
      <c r="C27" s="77"/>
      <c r="D27" s="83"/>
      <c r="E27" s="83"/>
      <c r="F27" s="78" t="s">
        <v>83</v>
      </c>
      <c r="G27" s="83"/>
      <c r="H27" s="78"/>
      <c r="I27" s="135"/>
      <c r="J27" s="185"/>
      <c r="IQ27" s="6"/>
    </row>
    <row r="28" spans="1:251" ht="15">
      <c r="A28" s="77"/>
      <c r="B28" s="77"/>
      <c r="C28" s="77"/>
      <c r="D28" s="77"/>
      <c r="E28" s="77"/>
      <c r="F28" s="78" t="s">
        <v>730</v>
      </c>
      <c r="G28" s="77"/>
      <c r="H28" s="77"/>
      <c r="I28" s="77"/>
      <c r="J28" s="77"/>
      <c r="K28" s="185"/>
      <c r="IQ28" s="6"/>
    </row>
    <row r="29" spans="1:251" ht="12.75">
      <c r="A29" s="77"/>
      <c r="B29" s="77"/>
      <c r="C29" s="77"/>
      <c r="D29" s="77"/>
      <c r="E29" s="83"/>
      <c r="F29" s="78"/>
      <c r="G29" s="83"/>
      <c r="H29" s="78"/>
      <c r="I29" s="135"/>
      <c r="J29" s="185"/>
      <c r="K29" s="185"/>
      <c r="IQ29" s="6"/>
    </row>
    <row r="30" spans="1:251" ht="12.75">
      <c r="A30" s="77" t="s">
        <v>86</v>
      </c>
      <c r="B30" s="77"/>
      <c r="C30" s="77"/>
      <c r="D30" s="83"/>
      <c r="E30" s="77"/>
      <c r="F30" s="77"/>
      <c r="G30" s="78"/>
      <c r="H30" s="77"/>
      <c r="I30" s="78"/>
      <c r="J30" s="185"/>
      <c r="K30" s="185"/>
      <c r="IQ30" s="6"/>
    </row>
    <row r="31" spans="1:251" ht="12.75">
      <c r="A31" s="77"/>
      <c r="B31" s="77"/>
      <c r="C31" s="77"/>
      <c r="D31" s="77"/>
      <c r="E31" s="77"/>
      <c r="F31" s="77"/>
      <c r="G31" s="77"/>
      <c r="H31" s="77"/>
      <c r="I31" s="77"/>
      <c r="J31" s="120"/>
      <c r="K31" s="185"/>
      <c r="IQ31" s="6"/>
    </row>
    <row r="32" spans="1:251" ht="12.75">
      <c r="A32" s="435" t="s">
        <v>59</v>
      </c>
      <c r="B32" s="438"/>
      <c r="C32" s="438"/>
      <c r="D32" s="438"/>
      <c r="E32" s="438"/>
      <c r="F32" s="438"/>
      <c r="G32" s="438"/>
      <c r="H32" s="438"/>
      <c r="I32" s="438"/>
      <c r="J32" s="100"/>
      <c r="K32" s="185"/>
      <c r="IQ32" s="6"/>
    </row>
    <row r="33" spans="1:251" ht="12.75">
      <c r="A33" s="77"/>
      <c r="B33" s="102"/>
      <c r="C33" s="102"/>
      <c r="D33" s="102">
        <f>IF(C5="","",C5)</f>
      </c>
      <c r="E33" s="102">
        <f>IF(D5="","",D5)</f>
      </c>
      <c r="F33" s="102"/>
      <c r="G33" s="102"/>
      <c r="H33" s="102"/>
      <c r="I33" s="110"/>
      <c r="J33" s="185"/>
      <c r="K33" s="185"/>
      <c r="IQ33" s="6"/>
    </row>
    <row r="34" spans="1:251" ht="15">
      <c r="A34" s="78" t="s">
        <v>701</v>
      </c>
      <c r="B34" s="77"/>
      <c r="C34" s="69" t="s">
        <v>648</v>
      </c>
      <c r="D34" s="16" t="s">
        <v>649</v>
      </c>
      <c r="E34" s="179" t="s">
        <v>171</v>
      </c>
      <c r="F34" s="16" t="s">
        <v>662</v>
      </c>
      <c r="G34" s="69" t="s">
        <v>679</v>
      </c>
      <c r="H34" s="16" t="s">
        <v>680</v>
      </c>
      <c r="I34" s="179" t="s">
        <v>171</v>
      </c>
      <c r="J34" s="100"/>
      <c r="K34" s="185"/>
      <c r="IQ34" s="6"/>
    </row>
    <row r="35" spans="1:251" ht="15">
      <c r="A35" s="291" t="s">
        <v>60</v>
      </c>
      <c r="B35" s="180"/>
      <c r="C35" s="69" t="s">
        <v>61</v>
      </c>
      <c r="D35" s="216" t="s">
        <v>62</v>
      </c>
      <c r="E35" s="179" t="s">
        <v>171</v>
      </c>
      <c r="F35" s="69" t="s">
        <v>63</v>
      </c>
      <c r="G35" s="77"/>
      <c r="H35" s="179" t="s">
        <v>64</v>
      </c>
      <c r="I35" s="77"/>
      <c r="J35" s="100"/>
      <c r="K35" s="100"/>
      <c r="IQ35" s="6"/>
    </row>
    <row r="36" spans="1:251" ht="12.75">
      <c r="A36" s="78"/>
      <c r="B36" s="77"/>
      <c r="C36" s="69"/>
      <c r="D36" s="16"/>
      <c r="E36" s="110"/>
      <c r="F36" s="77"/>
      <c r="G36" s="102"/>
      <c r="H36" s="102"/>
      <c r="I36" s="110"/>
      <c r="J36" s="100"/>
      <c r="K36" s="185"/>
      <c r="IQ36" s="6"/>
    </row>
    <row r="37" spans="1:251" ht="12.75">
      <c r="A37" s="77"/>
      <c r="B37" s="77"/>
      <c r="C37" s="77"/>
      <c r="D37" s="77"/>
      <c r="E37" s="77"/>
      <c r="F37" s="77"/>
      <c r="G37" s="77"/>
      <c r="H37" s="77"/>
      <c r="I37" s="110"/>
      <c r="J37" s="100"/>
      <c r="K37" s="100"/>
      <c r="IQ37" s="6"/>
    </row>
    <row r="38" spans="1:251" ht="15">
      <c r="A38" s="145"/>
      <c r="B38" s="77"/>
      <c r="C38" s="77"/>
      <c r="D38" s="87" t="s">
        <v>702</v>
      </c>
      <c r="E38" s="107" t="s">
        <v>686</v>
      </c>
      <c r="F38" s="107" t="s">
        <v>65</v>
      </c>
      <c r="G38" s="136" t="s">
        <v>66</v>
      </c>
      <c r="H38" s="107" t="s">
        <v>67</v>
      </c>
      <c r="I38" s="77"/>
      <c r="J38" s="100"/>
      <c r="K38" s="100"/>
      <c r="IQ38" s="6"/>
    </row>
    <row r="39" spans="1:251" ht="15">
      <c r="A39" s="124"/>
      <c r="B39" s="77"/>
      <c r="C39" s="154" t="s">
        <v>180</v>
      </c>
      <c r="D39" s="139" t="s">
        <v>171</v>
      </c>
      <c r="E39" s="139" t="s">
        <v>171</v>
      </c>
      <c r="F39" s="139" t="s">
        <v>171</v>
      </c>
      <c r="G39" s="139" t="s">
        <v>171</v>
      </c>
      <c r="H39" s="139" t="s">
        <v>171</v>
      </c>
      <c r="I39" s="77"/>
      <c r="J39" s="100"/>
      <c r="K39" s="100"/>
      <c r="IQ39" s="6" t="e">
        <f>IF(#REF!="","",#REF!)</f>
        <v>#REF!</v>
      </c>
    </row>
    <row r="40" spans="1:11" ht="12.75">
      <c r="A40" s="77"/>
      <c r="B40" s="77"/>
      <c r="C40" s="154" t="s">
        <v>177</v>
      </c>
      <c r="D40" s="140" t="e">
        <f>+'Est Anch Move #1'!$F$41</f>
        <v>#DIV/0!</v>
      </c>
      <c r="E40" s="129" t="e">
        <f>+Thermal!F44</f>
        <v>#DIV/0!</v>
      </c>
      <c r="F40" s="129" t="e">
        <f>+'Est Anch Move #1'!$F$29*Elongations!C51*'Est Anch Move #1'!$I$27/'Est Anch Move #1'!$F$27</f>
        <v>#DIV/0!</v>
      </c>
      <c r="G40" s="418"/>
      <c r="H40" s="129" t="e">
        <f>+D40+E40+F40+G40</f>
        <v>#DIV/0!</v>
      </c>
      <c r="I40" s="77"/>
      <c r="J40" s="100"/>
      <c r="K40" s="100"/>
    </row>
    <row r="41" spans="1:11" ht="12.75">
      <c r="A41" s="77"/>
      <c r="B41" s="77"/>
      <c r="C41" s="154" t="s">
        <v>178</v>
      </c>
      <c r="D41" s="140" t="e">
        <f>+'Est Anch Move #2'!$F$41</f>
        <v>#DIV/0!</v>
      </c>
      <c r="E41" s="129" t="e">
        <f>+Thermal!F45</f>
        <v>#DIV/0!</v>
      </c>
      <c r="F41" s="129" t="e">
        <f>+'Est Anch Move #2'!$F$29*Elongations!C52*'Est Anch Move #2'!$I$27/'Est Anch Move #2'!$F$27</f>
        <v>#DIV/0!</v>
      </c>
      <c r="G41" s="418"/>
      <c r="H41" s="129" t="e">
        <f>+D41+E41+F41+G41</f>
        <v>#DIV/0!</v>
      </c>
      <c r="I41" s="77"/>
      <c r="J41" s="100"/>
      <c r="K41" s="100"/>
    </row>
    <row r="42" spans="1:11" ht="12.75">
      <c r="A42" s="77"/>
      <c r="B42" s="77"/>
      <c r="C42" s="103" t="s">
        <v>179</v>
      </c>
      <c r="D42" s="140" t="e">
        <f>+'Est Anch Move #3'!$F$41</f>
        <v>#DIV/0!</v>
      </c>
      <c r="E42" s="129" t="e">
        <f>+Thermal!F46</f>
        <v>#DIV/0!</v>
      </c>
      <c r="F42" s="129" t="e">
        <f>+'Est Anch Move #3'!$F$29*Elongations!C53*'Est Anch Move #3'!$I$27/'Est Anch Move #3'!$F$27</f>
        <v>#DIV/0!</v>
      </c>
      <c r="G42" s="418"/>
      <c r="H42" s="129" t="e">
        <f>+D42+E42+F42+G42</f>
        <v>#DIV/0!</v>
      </c>
      <c r="I42" s="77"/>
      <c r="J42" s="100"/>
      <c r="K42" s="100"/>
    </row>
    <row r="43" spans="1:11" ht="12.75">
      <c r="A43" s="77"/>
      <c r="B43" s="77"/>
      <c r="C43" s="154" t="s">
        <v>692</v>
      </c>
      <c r="D43" s="140" t="e">
        <f>+'Est Anch Move #4'!$F$41</f>
        <v>#DIV/0!</v>
      </c>
      <c r="E43" s="129" t="e">
        <f>+Thermal!F47</f>
        <v>#DIV/0!</v>
      </c>
      <c r="F43" s="129" t="e">
        <f>+'Est Anch Move #4'!$F$29*Elongations!C54*'Est Anch Move #4'!$I$27/'Est Anch Move #4'!$F$27</f>
        <v>#DIV/0!</v>
      </c>
      <c r="G43" s="418"/>
      <c r="H43" s="129" t="e">
        <f>+D43+E43+F43+G43</f>
        <v>#DIV/0!</v>
      </c>
      <c r="I43" s="77"/>
      <c r="J43" s="100"/>
      <c r="K43" s="100"/>
    </row>
    <row r="44" spans="1:11" ht="12.75">
      <c r="A44" s="77"/>
      <c r="B44" s="77"/>
      <c r="C44" s="77"/>
      <c r="D44" s="77"/>
      <c r="E44" s="77"/>
      <c r="F44" s="77"/>
      <c r="G44" s="77"/>
      <c r="H44" s="77"/>
      <c r="I44" s="77"/>
      <c r="J44" s="100"/>
      <c r="K44" s="100"/>
    </row>
    <row r="45" spans="1:11" ht="12.75">
      <c r="A45" s="435" t="s">
        <v>612</v>
      </c>
      <c r="B45" s="438"/>
      <c r="C45" s="438"/>
      <c r="D45" s="438"/>
      <c r="E45" s="438"/>
      <c r="F45" s="438"/>
      <c r="G45" s="438"/>
      <c r="H45" s="438"/>
      <c r="I45" s="438"/>
      <c r="J45" s="100"/>
      <c r="K45" s="100"/>
    </row>
    <row r="46" spans="1:11" ht="12.75">
      <c r="A46" s="77"/>
      <c r="B46" s="77"/>
      <c r="C46" s="77"/>
      <c r="D46" s="77"/>
      <c r="E46" s="77"/>
      <c r="F46" s="77"/>
      <c r="G46" s="77"/>
      <c r="H46" s="77"/>
      <c r="I46" s="77"/>
      <c r="J46" s="185"/>
      <c r="K46" s="100"/>
    </row>
    <row r="47" spans="1:11" ht="15">
      <c r="A47" s="77"/>
      <c r="B47" s="77"/>
      <c r="C47" s="122" t="s">
        <v>77</v>
      </c>
      <c r="D47" s="78" t="s">
        <v>156</v>
      </c>
      <c r="E47" s="78" t="s">
        <v>171</v>
      </c>
      <c r="F47" s="77"/>
      <c r="G47" s="77"/>
      <c r="H47" s="77"/>
      <c r="I47" s="77"/>
      <c r="J47" s="100"/>
      <c r="K47" s="100"/>
    </row>
    <row r="48" spans="1:11" ht="12.75">
      <c r="A48" s="77"/>
      <c r="B48" s="77"/>
      <c r="C48" s="77"/>
      <c r="D48" s="77"/>
      <c r="E48" s="110"/>
      <c r="F48" s="122"/>
      <c r="G48" s="132"/>
      <c r="H48" s="110"/>
      <c r="I48" s="77"/>
      <c r="J48" s="100"/>
      <c r="K48" s="100"/>
    </row>
    <row r="49" spans="1:11" ht="15">
      <c r="A49" s="77"/>
      <c r="B49" s="77"/>
      <c r="C49" s="77"/>
      <c r="D49" s="77"/>
      <c r="E49" s="131"/>
      <c r="F49" s="77"/>
      <c r="G49" s="107" t="s">
        <v>74</v>
      </c>
      <c r="H49" s="131"/>
      <c r="I49" s="77"/>
      <c r="J49" s="100"/>
      <c r="K49" s="185"/>
    </row>
    <row r="50" spans="1:11" ht="15">
      <c r="A50" s="77"/>
      <c r="B50" s="131"/>
      <c r="C50" s="107" t="s">
        <v>72</v>
      </c>
      <c r="D50" s="107" t="s">
        <v>67</v>
      </c>
      <c r="E50" s="107" t="s">
        <v>73</v>
      </c>
      <c r="F50" s="107" t="s">
        <v>611</v>
      </c>
      <c r="G50" s="103" t="s">
        <v>111</v>
      </c>
      <c r="H50" s="169" t="s">
        <v>111</v>
      </c>
      <c r="I50" s="77"/>
      <c r="J50" s="100"/>
      <c r="K50" s="100"/>
    </row>
    <row r="51" spans="1:11" ht="12.75">
      <c r="A51" s="77"/>
      <c r="B51" s="131"/>
      <c r="C51" s="103" t="s">
        <v>69</v>
      </c>
      <c r="D51" s="103" t="s">
        <v>78</v>
      </c>
      <c r="E51" s="169" t="s">
        <v>68</v>
      </c>
      <c r="F51" s="103" t="s">
        <v>731</v>
      </c>
      <c r="G51" s="104" t="s">
        <v>70</v>
      </c>
      <c r="H51" s="183" t="s">
        <v>71</v>
      </c>
      <c r="I51" s="77"/>
      <c r="J51" s="100"/>
      <c r="K51" s="100"/>
    </row>
    <row r="52" spans="1:11" ht="12.75">
      <c r="A52" s="77"/>
      <c r="B52" s="290" t="s">
        <v>180</v>
      </c>
      <c r="C52" s="139" t="s">
        <v>171</v>
      </c>
      <c r="D52" s="139" t="s">
        <v>171</v>
      </c>
      <c r="E52" s="139" t="s">
        <v>171</v>
      </c>
      <c r="F52" s="139" t="s">
        <v>165</v>
      </c>
      <c r="G52" s="139" t="s">
        <v>171</v>
      </c>
      <c r="H52" s="139" t="s">
        <v>93</v>
      </c>
      <c r="I52" s="77"/>
      <c r="J52" s="100"/>
      <c r="K52" s="100"/>
    </row>
    <row r="53" spans="1:11" ht="12.75">
      <c r="A53" s="77"/>
      <c r="B53" s="154" t="s">
        <v>177</v>
      </c>
      <c r="C53" s="129">
        <f>+Elongations!G41</f>
        <v>0</v>
      </c>
      <c r="D53" s="129" t="e">
        <f>+H40</f>
        <v>#DIV/0!</v>
      </c>
      <c r="E53" s="129" t="e">
        <f>+C53+D53</f>
        <v>#DIV/0!</v>
      </c>
      <c r="F53" s="296"/>
      <c r="G53" s="129">
        <f>+F53*0.8*'Est Anch Move #1'!$I$27</f>
        <v>0</v>
      </c>
      <c r="H53" s="108" t="e">
        <f>+IF(((G53-E53)&lt;0),"Yes","OK")</f>
        <v>#DIV/0!</v>
      </c>
      <c r="I53" s="77"/>
      <c r="J53" s="100"/>
      <c r="K53" s="100"/>
    </row>
    <row r="54" spans="1:11" ht="12.75">
      <c r="A54" s="77"/>
      <c r="B54" s="154" t="s">
        <v>178</v>
      </c>
      <c r="C54" s="129">
        <f>+Elongations!G42</f>
        <v>0</v>
      </c>
      <c r="D54" s="129" t="e">
        <f>+H41</f>
        <v>#DIV/0!</v>
      </c>
      <c r="E54" s="129" t="e">
        <f>+C54+D54</f>
        <v>#DIV/0!</v>
      </c>
      <c r="F54" s="296"/>
      <c r="G54" s="129">
        <f>+F54*0.8*'Est Anch Move #2'!$I$27</f>
        <v>0</v>
      </c>
      <c r="H54" s="108" t="e">
        <f>+IF(((G54-E54)&lt;0),"Yes","OK")</f>
        <v>#DIV/0!</v>
      </c>
      <c r="I54" s="77"/>
      <c r="J54" s="100"/>
      <c r="K54" s="100"/>
    </row>
    <row r="55" spans="1:11" ht="12.75">
      <c r="A55" s="77"/>
      <c r="B55" s="103" t="s">
        <v>179</v>
      </c>
      <c r="C55" s="129">
        <f>+Elongations!G43</f>
        <v>0</v>
      </c>
      <c r="D55" s="231" t="e">
        <f>+H42</f>
        <v>#DIV/0!</v>
      </c>
      <c r="E55" s="231" t="e">
        <f>+C55+D55</f>
        <v>#DIV/0!</v>
      </c>
      <c r="F55" s="296"/>
      <c r="G55" s="129">
        <f>+F55*0.8*'Est Anch Move #3'!$I$27</f>
        <v>0</v>
      </c>
      <c r="H55" s="108" t="e">
        <f>+IF(((G55-E55)&lt;0),"Yes","OK")</f>
        <v>#DIV/0!</v>
      </c>
      <c r="I55" s="77"/>
      <c r="J55" s="100"/>
      <c r="K55" s="100"/>
    </row>
    <row r="56" spans="1:29" ht="13.5" customHeight="1">
      <c r="A56" s="77"/>
      <c r="B56" s="103" t="s">
        <v>692</v>
      </c>
      <c r="C56" s="129">
        <f>+Elongations!G44</f>
        <v>0</v>
      </c>
      <c r="D56" s="231" t="e">
        <f>+H43</f>
        <v>#DIV/0!</v>
      </c>
      <c r="E56" s="231" t="e">
        <f>+C56+D56</f>
        <v>#DIV/0!</v>
      </c>
      <c r="F56" s="296"/>
      <c r="G56" s="129">
        <f>+F56*0.8*'Est Anch Move #4'!$I$27</f>
        <v>0</v>
      </c>
      <c r="H56" s="108" t="e">
        <f>+IF(((G56-E56)&lt;0),"Yes","OK")</f>
        <v>#DIV/0!</v>
      </c>
      <c r="I56" s="77"/>
      <c r="J56" s="100"/>
      <c r="K56" s="100"/>
      <c r="N56" s="1"/>
      <c r="O56" s="3"/>
      <c r="P56" s="3"/>
      <c r="Q56" s="3"/>
      <c r="R56" s="41"/>
      <c r="S56" s="3"/>
      <c r="T56" s="3"/>
      <c r="U56" s="1"/>
      <c r="V56" s="1"/>
      <c r="W56" s="3"/>
      <c r="X56" s="3"/>
      <c r="Y56" s="3"/>
      <c r="Z56" s="41"/>
      <c r="AA56" s="3"/>
      <c r="AB56" s="3"/>
      <c r="AC56" s="1"/>
    </row>
    <row r="57" spans="1:29" ht="15">
      <c r="A57" s="77"/>
      <c r="B57" s="318"/>
      <c r="C57" s="159"/>
      <c r="D57" s="233"/>
      <c r="E57" s="233"/>
      <c r="F57" s="233"/>
      <c r="G57" s="233"/>
      <c r="H57" s="102"/>
      <c r="I57" s="77"/>
      <c r="J57" s="293"/>
      <c r="K57" s="100"/>
      <c r="N57" s="1"/>
      <c r="O57" s="3"/>
      <c r="P57" s="3"/>
      <c r="Q57" s="3"/>
      <c r="R57" s="41"/>
      <c r="S57" s="3"/>
      <c r="T57" s="3"/>
      <c r="U57" s="1"/>
      <c r="V57" s="1"/>
      <c r="W57" s="3"/>
      <c r="X57" s="3"/>
      <c r="Y57" s="3"/>
      <c r="Z57" s="41"/>
      <c r="AA57" s="3"/>
      <c r="AB57" s="3"/>
      <c r="AC57" s="1"/>
    </row>
    <row r="58" spans="1:29" ht="12.75">
      <c r="A58" s="146" t="s">
        <v>103</v>
      </c>
      <c r="B58" s="30"/>
      <c r="C58" s="30"/>
      <c r="D58" s="30"/>
      <c r="E58" s="30"/>
      <c r="F58" s="30"/>
      <c r="G58" s="30"/>
      <c r="H58" s="30"/>
      <c r="I58" s="30"/>
      <c r="J58" s="49"/>
      <c r="K58" s="100"/>
      <c r="N58" s="1"/>
      <c r="O58" s="3"/>
      <c r="P58" s="3"/>
      <c r="Q58" s="3"/>
      <c r="R58" s="41"/>
      <c r="S58" s="3"/>
      <c r="T58" s="3"/>
      <c r="U58" s="1"/>
      <c r="V58" s="1"/>
      <c r="W58" s="3"/>
      <c r="X58" s="3"/>
      <c r="Y58" s="3"/>
      <c r="Z58" s="41"/>
      <c r="AA58" s="3"/>
      <c r="AB58" s="3"/>
      <c r="AC58" s="1"/>
    </row>
    <row r="59" spans="1:29" ht="12.75">
      <c r="A59" s="178"/>
      <c r="B59" s="178"/>
      <c r="C59" s="178"/>
      <c r="D59" s="178"/>
      <c r="E59" s="178"/>
      <c r="F59" s="178"/>
      <c r="G59" s="178"/>
      <c r="H59" s="178"/>
      <c r="I59" s="178"/>
      <c r="J59" s="49"/>
      <c r="K59" s="100"/>
      <c r="N59" s="1"/>
      <c r="O59" s="3"/>
      <c r="P59" s="3"/>
      <c r="Q59" s="3"/>
      <c r="R59" s="41"/>
      <c r="S59" s="3"/>
      <c r="T59" s="3"/>
      <c r="U59" s="1"/>
      <c r="V59" s="1"/>
      <c r="W59" s="3"/>
      <c r="X59" s="3"/>
      <c r="Y59" s="3"/>
      <c r="Z59" s="41"/>
      <c r="AA59" s="3"/>
      <c r="AB59" s="3"/>
      <c r="AC59" s="1"/>
    </row>
    <row r="60" spans="1:29" ht="12.75">
      <c r="A60" s="30"/>
      <c r="B60" s="30"/>
      <c r="C60" s="30"/>
      <c r="D60" s="30"/>
      <c r="E60" s="30"/>
      <c r="F60" s="30"/>
      <c r="G60" s="30"/>
      <c r="H60" s="30"/>
      <c r="I60" s="30"/>
      <c r="J60" s="49"/>
      <c r="K60" s="100"/>
      <c r="N60" s="1"/>
      <c r="O60" s="3"/>
      <c r="P60" s="3"/>
      <c r="Q60" s="3"/>
      <c r="R60" s="41"/>
      <c r="S60" s="3"/>
      <c r="T60" s="3"/>
      <c r="U60" s="1"/>
      <c r="V60" s="1"/>
      <c r="W60" s="3"/>
      <c r="X60" s="3"/>
      <c r="Y60" s="3"/>
      <c r="Z60" s="41"/>
      <c r="AA60" s="3"/>
      <c r="AB60" s="3"/>
      <c r="AC60" s="1"/>
    </row>
    <row r="61" spans="1:29" ht="12.75">
      <c r="A61" s="77"/>
      <c r="B61" s="77"/>
      <c r="C61" s="77"/>
      <c r="D61" s="77"/>
      <c r="E61" s="77"/>
      <c r="F61" s="77"/>
      <c r="G61" s="77"/>
      <c r="H61" s="176"/>
      <c r="I61" s="97"/>
      <c r="J61" s="182"/>
      <c r="K61" s="100"/>
      <c r="N61" s="1"/>
      <c r="O61" s="3"/>
      <c r="P61" s="3"/>
      <c r="Q61" s="3"/>
      <c r="R61" s="41"/>
      <c r="S61" s="3"/>
      <c r="T61" s="3"/>
      <c r="U61" s="1"/>
      <c r="V61" s="1"/>
      <c r="W61" s="3"/>
      <c r="X61" s="3"/>
      <c r="Y61" s="3"/>
      <c r="Z61" s="41"/>
      <c r="AA61" s="3"/>
      <c r="AB61" s="3"/>
      <c r="AC61" s="1"/>
    </row>
    <row r="62" spans="1:29" ht="12.75">
      <c r="A62" s="77"/>
      <c r="B62" s="77"/>
      <c r="C62" s="77"/>
      <c r="D62" s="77"/>
      <c r="E62" s="176" t="s">
        <v>16</v>
      </c>
      <c r="F62" s="163">
        <f>+'Est Anch Move #1'!G47</f>
        <v>0</v>
      </c>
      <c r="G62" s="134"/>
      <c r="H62" s="95"/>
      <c r="I62" s="77"/>
      <c r="J62" s="100"/>
      <c r="K62" s="182"/>
      <c r="N62" s="1"/>
      <c r="O62" s="3"/>
      <c r="P62" s="3"/>
      <c r="Q62" s="3"/>
      <c r="R62" s="41"/>
      <c r="S62" s="3"/>
      <c r="T62" s="3"/>
      <c r="U62" s="1"/>
      <c r="V62" s="1"/>
      <c r="W62" s="3"/>
      <c r="X62" s="3"/>
      <c r="Y62" s="3"/>
      <c r="Z62" s="41"/>
      <c r="AA62" s="3"/>
      <c r="AB62" s="3"/>
      <c r="AC62" s="1"/>
    </row>
    <row r="63" spans="1:29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182"/>
      <c r="M63" s="29"/>
      <c r="N63" s="1"/>
      <c r="O63" s="2"/>
      <c r="P63" s="42"/>
      <c r="Q63" s="42"/>
      <c r="R63" s="42"/>
      <c r="S63" s="42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19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100"/>
      <c r="M64" s="29"/>
      <c r="O64" s="2"/>
      <c r="P64" s="3"/>
      <c r="Q64" s="3"/>
      <c r="R64" s="3"/>
      <c r="S64" s="3"/>
    </row>
    <row r="65" spans="11:19" ht="12.75">
      <c r="K65" s="294"/>
      <c r="O65" s="2"/>
      <c r="P65" s="41"/>
      <c r="Q65" s="41"/>
      <c r="R65" s="41"/>
      <c r="S65" s="41"/>
    </row>
    <row r="66" spans="10:19" ht="12.75">
      <c r="J66" s="294"/>
      <c r="K66" s="294"/>
      <c r="O66" s="2"/>
      <c r="P66" s="3"/>
      <c r="Q66" s="3"/>
      <c r="R66" s="3"/>
      <c r="S66" s="3"/>
    </row>
    <row r="67" spans="10:19" ht="12.75">
      <c r="J67" s="294"/>
      <c r="K67" s="294"/>
      <c r="O67" s="1"/>
      <c r="P67" s="3"/>
      <c r="Q67" s="3"/>
      <c r="R67" s="3"/>
      <c r="S67" s="3"/>
    </row>
    <row r="68" spans="10:19" ht="12.75">
      <c r="J68" s="100"/>
      <c r="K68" s="100"/>
      <c r="O68" s="2"/>
      <c r="P68" s="42"/>
      <c r="Q68" s="42"/>
      <c r="R68" s="42"/>
      <c r="S68" s="42"/>
    </row>
    <row r="69" spans="10:19" ht="12.75">
      <c r="J69" s="100"/>
      <c r="K69" s="100"/>
      <c r="O69" s="2"/>
      <c r="P69" s="35"/>
      <c r="Q69" s="35"/>
      <c r="R69" s="35"/>
      <c r="S69" s="35"/>
    </row>
    <row r="70" spans="15:19" ht="12.75">
      <c r="O70" s="2"/>
      <c r="P70" s="41"/>
      <c r="Q70" s="41"/>
      <c r="R70" s="41"/>
      <c r="S70" s="41"/>
    </row>
    <row r="71" spans="15:19" ht="12.75">
      <c r="O71" s="2"/>
      <c r="P71" s="3"/>
      <c r="Q71" s="3"/>
      <c r="R71" s="3"/>
      <c r="S71" s="3"/>
    </row>
    <row r="72" spans="15:19" ht="12.75">
      <c r="O72" s="2"/>
      <c r="P72" s="3"/>
      <c r="Q72" s="3"/>
      <c r="R72" s="3"/>
      <c r="S72" s="3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O73" s="2"/>
      <c r="P73" s="3"/>
      <c r="Q73" s="3"/>
      <c r="R73" s="3"/>
      <c r="S73" s="3"/>
    </row>
    <row r="74" spans="10:11" ht="12.75">
      <c r="J74" s="77"/>
      <c r="K74" s="77"/>
    </row>
    <row r="79" spans="1:9" ht="12.75">
      <c r="A79" s="177"/>
      <c r="B79" s="77"/>
      <c r="C79" s="77"/>
      <c r="D79" s="77"/>
      <c r="E79" s="77"/>
      <c r="F79" s="77"/>
      <c r="G79" s="77"/>
      <c r="H79" s="77"/>
      <c r="I79" s="77"/>
    </row>
    <row r="80" spans="1:11" ht="12.75">
      <c r="A80" s="45"/>
      <c r="B80" s="45"/>
      <c r="C80" s="45"/>
      <c r="D80" s="45"/>
      <c r="E80" s="45"/>
      <c r="F80" s="45"/>
      <c r="G80" s="45"/>
      <c r="H80" s="13"/>
      <c r="J80" s="77"/>
      <c r="K80" s="77"/>
    </row>
    <row r="81" spans="1:8" ht="12.75">
      <c r="A81" s="46"/>
      <c r="B81" s="46"/>
      <c r="C81" s="46"/>
      <c r="D81" s="46"/>
      <c r="E81" s="46"/>
      <c r="F81" s="47"/>
      <c r="G81" s="47"/>
      <c r="H81" s="47"/>
    </row>
  </sheetData>
  <sheetProtection sheet="1" objects="1"/>
  <mergeCells count="8">
    <mergeCell ref="A11:I11"/>
    <mergeCell ref="A45:I45"/>
    <mergeCell ref="A32:I32"/>
    <mergeCell ref="A20:I20"/>
    <mergeCell ref="A1:C1"/>
    <mergeCell ref="A8:I8"/>
    <mergeCell ref="A9:I9"/>
    <mergeCell ref="A10:I10"/>
  </mergeCells>
  <printOptions horizontalCentered="1"/>
  <pageMargins left="0.5" right="0.5" top="0.5" bottom="0.5" header="0" footer="0"/>
  <pageSetup fitToHeight="1" fitToWidth="1"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8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439"/>
      <c r="E1" s="440"/>
      <c r="F1" s="44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5"/>
      <c r="T1" s="5"/>
    </row>
    <row r="2" spans="1:20" ht="12.75">
      <c r="A2" s="326"/>
      <c r="B2" s="327"/>
      <c r="C2" s="327"/>
      <c r="D2" s="326"/>
      <c r="E2" s="327"/>
      <c r="F2" s="32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5"/>
      <c r="T2" s="5"/>
    </row>
    <row r="3" spans="1:20" ht="12.75">
      <c r="A3" s="326"/>
      <c r="B3" s="327"/>
      <c r="C3" s="327"/>
      <c r="D3" s="326"/>
      <c r="E3" s="327"/>
      <c r="F3" s="32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5"/>
      <c r="T3" s="5"/>
    </row>
    <row r="4" spans="1:20" ht="12.75">
      <c r="A4" s="326"/>
      <c r="B4" s="327"/>
      <c r="C4" s="327"/>
      <c r="D4" s="326"/>
      <c r="E4" s="327"/>
      <c r="F4" s="32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5"/>
      <c r="T4" s="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5"/>
      <c r="T5" s="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5"/>
      <c r="T6" s="5"/>
    </row>
    <row r="7" spans="1:20" ht="15" customHeight="1">
      <c r="A7" s="78" t="s">
        <v>613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5"/>
      <c r="T7" s="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5"/>
      <c r="T8" s="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5"/>
      <c r="T9" s="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5"/>
      <c r="T10" s="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5"/>
      <c r="T11" s="5"/>
    </row>
    <row r="12" spans="1:18" ht="13.5" customHeight="1">
      <c r="A12" s="434" t="s">
        <v>624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</row>
    <row r="13" spans="1:18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</row>
    <row r="14" spans="1:18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</row>
    <row r="15" spans="1:18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</row>
    <row r="16" spans="1:18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</row>
    <row r="17" spans="1:18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</row>
    <row r="18" spans="1:18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</row>
    <row r="19" spans="1:18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#1'!C27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</row>
    <row r="20" spans="1:18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</row>
    <row r="21" spans="1:18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</row>
    <row r="22" spans="1:18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5"/>
      <c r="T23" s="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5"/>
      <c r="T24" s="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5"/>
      <c r="T25" s="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#1'!C27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5"/>
      <c r="T26" s="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5"/>
      <c r="T27" s="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5"/>
      <c r="T28" s="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5"/>
      <c r="T29" s="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5"/>
      <c r="T30" s="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5"/>
      <c r="T31" s="5"/>
    </row>
    <row r="32" spans="1:20" ht="19.5" customHeight="1">
      <c r="A32" s="19"/>
      <c r="B32" s="77"/>
      <c r="C32" s="154" t="s">
        <v>177</v>
      </c>
      <c r="D32" s="307">
        <f>+'Est Anch Move #1'!I27</f>
        <v>0</v>
      </c>
      <c r="E32" s="308">
        <f>+'Est Anch Move #1'!F29/1000000</f>
        <v>0</v>
      </c>
      <c r="F32" s="309" t="e">
        <f>+Forces!E53</f>
        <v>#DIV/0!</v>
      </c>
      <c r="G32" s="310" t="e">
        <f>IF($M$30="Net",Elongations!$G76,Elongations!$B76)</f>
        <v>#DIV/0!</v>
      </c>
      <c r="H32" s="310" t="e">
        <f>IF($M$30="Net",Elongations!$H76,Elongations!$C76)</f>
        <v>#DIV/0!</v>
      </c>
      <c r="I32" s="325" t="e">
        <f>IF($M$30="Net",Elongations!$I76,Elongations!$D76)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5"/>
      <c r="T32" s="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5"/>
      <c r="T33" s="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5"/>
      <c r="T34" s="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5"/>
      <c r="T35" s="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5"/>
      <c r="T36" s="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5"/>
      <c r="T37" s="5"/>
    </row>
    <row r="38" spans="1:20" ht="19.5" customHeight="1" thickBot="1">
      <c r="A38" s="19">
        <f>IF(B38="","",1)</f>
        <v>1</v>
      </c>
      <c r="B38" s="204" t="s">
        <v>177</v>
      </c>
      <c r="C38" s="18"/>
      <c r="D38" s="51">
        <f>IF(E38="","",1)</f>
        <v>1</v>
      </c>
      <c r="E38" s="204" t="s">
        <v>177</v>
      </c>
      <c r="F38" s="18"/>
      <c r="G38" s="22">
        <f>IF(H38="","",1)</f>
        <v>1</v>
      </c>
      <c r="H38" s="204" t="s">
        <v>177</v>
      </c>
      <c r="I38" s="18"/>
      <c r="J38" s="22">
        <f>IF(K38="","",1)</f>
        <v>1</v>
      </c>
      <c r="K38" s="204" t="s">
        <v>177</v>
      </c>
      <c r="L38" s="32"/>
      <c r="M38" s="22">
        <f>IF(N38="","",1)</f>
        <v>1</v>
      </c>
      <c r="N38" s="204" t="s">
        <v>177</v>
      </c>
      <c r="O38" s="32"/>
      <c r="P38" s="77"/>
      <c r="Q38" s="77"/>
      <c r="R38" s="77"/>
      <c r="S38" s="5"/>
      <c r="T38" s="5"/>
    </row>
    <row r="39" spans="1:20" ht="19.5" customHeight="1" thickBot="1">
      <c r="A39" s="19">
        <f>IF(B39="","",A38+1)</f>
        <v>2</v>
      </c>
      <c r="B39" s="204" t="s">
        <v>177</v>
      </c>
      <c r="C39" s="18"/>
      <c r="D39" s="51">
        <f aca="true" t="shared" si="0" ref="D39:D55">IF(E39="","",D38+1)</f>
        <v>2</v>
      </c>
      <c r="E39" s="204" t="s">
        <v>177</v>
      </c>
      <c r="F39" s="18"/>
      <c r="G39" s="22">
        <f>IF(H39="","",G38+1)</f>
        <v>2</v>
      </c>
      <c r="H39" s="204" t="s">
        <v>177</v>
      </c>
      <c r="I39" s="18"/>
      <c r="J39" s="22">
        <f>IF(K39="","",J38+1)</f>
        <v>2</v>
      </c>
      <c r="K39" s="204" t="s">
        <v>177</v>
      </c>
      <c r="L39" s="32"/>
      <c r="M39" s="22">
        <f>IF(N39="","",M38+1)</f>
        <v>2</v>
      </c>
      <c r="N39" s="204" t="s">
        <v>177</v>
      </c>
      <c r="O39" s="32"/>
      <c r="P39" s="77"/>
      <c r="Q39" s="77"/>
      <c r="R39" s="77"/>
      <c r="S39" s="5"/>
      <c r="T39" s="5"/>
    </row>
    <row r="40" spans="1:20" ht="19.5" customHeight="1" thickBot="1">
      <c r="A40" s="19">
        <f aca="true" t="shared" si="1" ref="A40:A59">IF(B40="","",A39+1)</f>
        <v>3</v>
      </c>
      <c r="B40" s="204" t="s">
        <v>177</v>
      </c>
      <c r="C40" s="18"/>
      <c r="D40" s="51">
        <f t="shared" si="0"/>
        <v>3</v>
      </c>
      <c r="E40" s="204" t="s">
        <v>177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5"/>
      <c r="T40" s="5"/>
    </row>
    <row r="41" spans="1:20" ht="19.5" customHeight="1" thickBot="1">
      <c r="A41" s="19">
        <f t="shared" si="1"/>
        <v>4</v>
      </c>
      <c r="B41" s="204" t="s">
        <v>177</v>
      </c>
      <c r="C41" s="18"/>
      <c r="D41" s="51">
        <f t="shared" si="0"/>
        <v>4</v>
      </c>
      <c r="E41" s="204" t="s">
        <v>177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5"/>
      <c r="T41" s="5"/>
    </row>
    <row r="42" spans="1:20" ht="19.5" customHeight="1" thickBot="1">
      <c r="A42" s="19">
        <f t="shared" si="1"/>
        <v>5</v>
      </c>
      <c r="B42" s="204" t="s">
        <v>177</v>
      </c>
      <c r="C42" s="18"/>
      <c r="D42" s="51">
        <f t="shared" si="0"/>
        <v>5</v>
      </c>
      <c r="E42" s="204" t="s">
        <v>177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5"/>
      <c r="T42" s="5"/>
    </row>
    <row r="43" spans="1:20" ht="19.5" customHeight="1" thickBot="1">
      <c r="A43" s="19">
        <f t="shared" si="1"/>
        <v>6</v>
      </c>
      <c r="B43" s="204" t="s">
        <v>177</v>
      </c>
      <c r="C43" s="18"/>
      <c r="D43" s="51">
        <f t="shared" si="0"/>
        <v>6</v>
      </c>
      <c r="E43" s="204" t="s">
        <v>177</v>
      </c>
      <c r="F43" s="18"/>
      <c r="G43" s="22">
        <f>IF(H43="","",1)</f>
        <v>1</v>
      </c>
      <c r="H43" s="204" t="s">
        <v>177</v>
      </c>
      <c r="I43" s="18"/>
      <c r="J43" s="22">
        <f>IF(K43="","",1)</f>
        <v>1</v>
      </c>
      <c r="K43" s="204" t="s">
        <v>177</v>
      </c>
      <c r="L43" s="32"/>
      <c r="M43" s="22">
        <f>IF(N43="","",1)</f>
        <v>1</v>
      </c>
      <c r="N43" s="204" t="s">
        <v>177</v>
      </c>
      <c r="O43" s="32"/>
      <c r="P43" s="77"/>
      <c r="Q43" s="77"/>
      <c r="R43" s="77"/>
      <c r="S43" s="5"/>
      <c r="T43" s="5"/>
    </row>
    <row r="44" spans="1:20" ht="19.5" customHeight="1" thickBot="1">
      <c r="A44" s="19">
        <f t="shared" si="1"/>
        <v>7</v>
      </c>
      <c r="B44" s="204" t="s">
        <v>177</v>
      </c>
      <c r="C44" s="18"/>
      <c r="D44" s="51">
        <f t="shared" si="0"/>
        <v>7</v>
      </c>
      <c r="E44" s="204" t="s">
        <v>177</v>
      </c>
      <c r="F44" s="18"/>
      <c r="G44" s="22">
        <f>IF(H44="","",G43+1)</f>
        <v>2</v>
      </c>
      <c r="H44" s="204" t="s">
        <v>177</v>
      </c>
      <c r="I44" s="18"/>
      <c r="J44" s="22">
        <f>IF(K44="","",J43+1)</f>
        <v>2</v>
      </c>
      <c r="K44" s="204" t="s">
        <v>177</v>
      </c>
      <c r="L44" s="32"/>
      <c r="M44" s="22">
        <f>IF(N44="","",M43+1)</f>
        <v>2</v>
      </c>
      <c r="N44" s="204" t="s">
        <v>177</v>
      </c>
      <c r="O44" s="32"/>
      <c r="P44" s="77"/>
      <c r="Q44" s="77"/>
      <c r="R44" s="77"/>
      <c r="S44" s="5"/>
      <c r="T44" s="5"/>
    </row>
    <row r="45" spans="1:20" ht="19.5" customHeight="1" thickBot="1">
      <c r="A45" s="19">
        <f t="shared" si="1"/>
        <v>8</v>
      </c>
      <c r="B45" s="204" t="s">
        <v>177</v>
      </c>
      <c r="C45" s="18"/>
      <c r="D45" s="51">
        <f t="shared" si="0"/>
        <v>8</v>
      </c>
      <c r="E45" s="204" t="s">
        <v>177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5"/>
      <c r="T45" s="5"/>
    </row>
    <row r="46" spans="1:20" ht="19.5" customHeight="1" thickBot="1">
      <c r="A46" s="19">
        <f t="shared" si="1"/>
        <v>9</v>
      </c>
      <c r="B46" s="204" t="s">
        <v>177</v>
      </c>
      <c r="C46" s="18"/>
      <c r="D46" s="51">
        <f t="shared" si="0"/>
        <v>9</v>
      </c>
      <c r="E46" s="204" t="s">
        <v>177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5"/>
      <c r="T46" s="5"/>
    </row>
    <row r="47" spans="1:20" ht="19.5" customHeight="1" thickBot="1">
      <c r="A47" s="19">
        <f t="shared" si="1"/>
        <v>10</v>
      </c>
      <c r="B47" s="204" t="s">
        <v>177</v>
      </c>
      <c r="C47" s="18"/>
      <c r="D47" s="51">
        <f t="shared" si="0"/>
        <v>10</v>
      </c>
      <c r="E47" s="204" t="s">
        <v>177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5"/>
      <c r="T47" s="5"/>
    </row>
    <row r="48" spans="1:20" ht="19.5" customHeight="1" thickBot="1">
      <c r="A48" s="19">
        <f t="shared" si="1"/>
        <v>11</v>
      </c>
      <c r="B48" s="204" t="s">
        <v>177</v>
      </c>
      <c r="C48" s="18"/>
      <c r="D48" s="51">
        <f t="shared" si="0"/>
        <v>11</v>
      </c>
      <c r="E48" s="204" t="s">
        <v>177</v>
      </c>
      <c r="F48" s="18"/>
      <c r="G48" s="22">
        <f>IF(H48="","",1)</f>
        <v>1</v>
      </c>
      <c r="H48" s="204" t="s">
        <v>177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5"/>
      <c r="T48" s="5"/>
    </row>
    <row r="49" spans="1:20" ht="19.5" customHeight="1" thickBot="1">
      <c r="A49" s="19">
        <f t="shared" si="1"/>
        <v>12</v>
      </c>
      <c r="B49" s="204" t="s">
        <v>177</v>
      </c>
      <c r="C49" s="18"/>
      <c r="D49" s="51">
        <f t="shared" si="0"/>
        <v>12</v>
      </c>
      <c r="E49" s="204" t="s">
        <v>177</v>
      </c>
      <c r="F49" s="18"/>
      <c r="G49" s="22">
        <f>IF(H49="","",G48+1)</f>
        <v>2</v>
      </c>
      <c r="H49" s="204" t="s">
        <v>177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5"/>
      <c r="T49" s="5"/>
    </row>
    <row r="50" spans="1:20" ht="19.5" customHeight="1" thickBot="1">
      <c r="A50" s="19">
        <f t="shared" si="1"/>
        <v>13</v>
      </c>
      <c r="B50" s="204" t="s">
        <v>177</v>
      </c>
      <c r="C50" s="18"/>
      <c r="D50" s="51">
        <f t="shared" si="0"/>
        <v>13</v>
      </c>
      <c r="E50" s="204" t="s">
        <v>177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5"/>
      <c r="T50" s="5"/>
    </row>
    <row r="51" spans="1:20" ht="19.5" customHeight="1" thickBot="1">
      <c r="A51" s="19">
        <f t="shared" si="1"/>
        <v>14</v>
      </c>
      <c r="B51" s="204" t="s">
        <v>177</v>
      </c>
      <c r="C51" s="18"/>
      <c r="D51" s="51">
        <f t="shared" si="0"/>
        <v>14</v>
      </c>
      <c r="E51" s="204" t="s">
        <v>177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5"/>
      <c r="T51" s="5"/>
    </row>
    <row r="52" spans="1:20" ht="19.5" customHeight="1" thickBot="1">
      <c r="A52" s="19">
        <f t="shared" si="1"/>
        <v>15</v>
      </c>
      <c r="B52" s="204" t="s">
        <v>177</v>
      </c>
      <c r="C52" s="18"/>
      <c r="D52" s="51">
        <f t="shared" si="0"/>
        <v>15</v>
      </c>
      <c r="E52" s="204" t="s">
        <v>177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5"/>
      <c r="T52" s="5"/>
    </row>
    <row r="53" spans="1:20" ht="19.5" customHeight="1" thickBot="1">
      <c r="A53" s="19">
        <f t="shared" si="1"/>
        <v>16</v>
      </c>
      <c r="B53" s="204" t="s">
        <v>177</v>
      </c>
      <c r="C53" s="18"/>
      <c r="D53" s="51">
        <f t="shared" si="0"/>
        <v>16</v>
      </c>
      <c r="E53" s="204" t="s">
        <v>177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5"/>
      <c r="T53" s="5"/>
    </row>
    <row r="54" spans="1:18" ht="19.5" customHeight="1" thickBot="1">
      <c r="A54" s="19">
        <f t="shared" si="1"/>
        <v>17</v>
      </c>
      <c r="B54" s="204" t="s">
        <v>177</v>
      </c>
      <c r="C54" s="18"/>
      <c r="D54" s="51">
        <f t="shared" si="0"/>
        <v>17</v>
      </c>
      <c r="E54" s="204" t="s">
        <v>177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</row>
    <row r="55" spans="1:18" ht="19.5" customHeight="1" thickBot="1">
      <c r="A55" s="19">
        <f t="shared" si="1"/>
        <v>18</v>
      </c>
      <c r="B55" s="204" t="s">
        <v>177</v>
      </c>
      <c r="C55" s="56"/>
      <c r="D55" s="51">
        <f t="shared" si="0"/>
        <v>18</v>
      </c>
      <c r="E55" s="204" t="s">
        <v>177</v>
      </c>
      <c r="F55" s="56"/>
      <c r="G55" s="77"/>
      <c r="H55" s="77"/>
      <c r="I55" s="22">
        <f>IF(J55="","",1)</f>
        <v>1</v>
      </c>
      <c r="J55" s="204" t="s">
        <v>177</v>
      </c>
      <c r="K55" s="18"/>
      <c r="L55" s="22">
        <f>IF(M55="","",1)</f>
        <v>1</v>
      </c>
      <c r="M55" s="204" t="s">
        <v>177</v>
      </c>
      <c r="N55" s="32"/>
      <c r="O55" s="197"/>
      <c r="P55" s="77"/>
      <c r="Q55" s="77"/>
      <c r="R55" s="77"/>
    </row>
    <row r="56" spans="1:18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177</v>
      </c>
      <c r="K56" s="18"/>
      <c r="L56" s="22">
        <f>IF(M56="","",L55+1)</f>
        <v>2</v>
      </c>
      <c r="M56" s="204" t="s">
        <v>177</v>
      </c>
      <c r="N56" s="32"/>
      <c r="O56" s="197"/>
      <c r="P56" s="77"/>
      <c r="Q56" s="77"/>
      <c r="R56" s="77"/>
    </row>
    <row r="57" spans="1:18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</row>
    <row r="59" spans="1:18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</row>
    <row r="60" spans="1:18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</row>
    <row r="61" spans="1:18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</row>
    <row r="62" spans="1:18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</row>
    <row r="63" spans="1:18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</row>
    <row r="64" spans="1:18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</row>
    <row r="66" spans="1:18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</row>
    <row r="67" spans="1:18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</row>
    <row r="68" spans="1:18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</row>
    <row r="69" spans="1:18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</row>
    <row r="70" spans="1:18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</row>
    <row r="72" spans="1:18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</sheetData>
  <sheetProtection sheet="1" objects="1"/>
  <mergeCells count="6">
    <mergeCell ref="A1:C1"/>
    <mergeCell ref="D1:F1"/>
    <mergeCell ref="A9:O9"/>
    <mergeCell ref="A12:O12"/>
    <mergeCell ref="A11:O11"/>
    <mergeCell ref="A10:O10"/>
  </mergeCells>
  <dataValidations count="3"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mooreria</cp:lastModifiedBy>
  <cp:lastPrinted>2010-10-17T18:49:06Z</cp:lastPrinted>
  <dcterms:created xsi:type="dcterms:W3CDTF">2005-12-07T16:27:30Z</dcterms:created>
  <dcterms:modified xsi:type="dcterms:W3CDTF">2013-12-09T16:15:54Z</dcterms:modified>
  <cp:category/>
  <cp:version/>
  <cp:contentType/>
  <cp:contentStatus/>
</cp:coreProperties>
</file>