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830" windowWidth="15480" windowHeight="8160" activeTab="1"/>
  </bookViews>
  <sheets>
    <sheet name="Start" sheetId="1" r:id="rId1"/>
    <sheet name="PCC Thickness" sheetId="2" r:id="rId2"/>
    <sheet name="HMA Thickness" sheetId="3" r:id="rId3"/>
    <sheet name="Help" sheetId="4" r:id="rId4"/>
  </sheets>
  <definedNames>
    <definedName name="OLE_LINK4" localSheetId="3">'Help'!$A$37</definedName>
    <definedName name="_xlnm.Print_Area" localSheetId="2">'HMA Thickness'!$B$2:$J$42</definedName>
    <definedName name="_xlnm.Print_Area" localSheetId="1">'PCC Thickness'!$B$2:$J$44</definedName>
    <definedName name="_xlnm.Print_Area" localSheetId="0">'Start'!$A$1:$P$33</definedName>
    <definedName name="solver_adj" localSheetId="1" hidden="1">'PCC Thickness'!$D$17</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'PCC Thickness'!$B$35</definedName>
    <definedName name="solver_lhs2" localSheetId="1" hidden="1">'PCC Thickness'!$D$17</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'PCC Thickness'!$D$19</definedName>
    <definedName name="solver_pre" localSheetId="1" hidden="1">0.000001</definedName>
    <definedName name="solver_rel1" localSheetId="1" hidden="1">2</definedName>
    <definedName name="solver_rel2" localSheetId="1" hidden="1">1</definedName>
    <definedName name="solver_rhs1" localSheetId="1" hidden="1">'PCC Thickness'!$D$4</definedName>
    <definedName name="solver_rhs2" localSheetId="1" hidden="1">7</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definedName>
  </definedNames>
  <calcPr fullCalcOnLoad="1"/>
</workbook>
</file>

<file path=xl/sharedStrings.xml><?xml version="1.0" encoding="utf-8"?>
<sst xmlns="http://schemas.openxmlformats.org/spreadsheetml/2006/main" count="219" uniqueCount="130">
  <si>
    <t>R*</t>
  </si>
  <si>
    <t>R</t>
  </si>
  <si>
    <t>CTE</t>
  </si>
  <si>
    <t>MOR</t>
  </si>
  <si>
    <t>k</t>
  </si>
  <si>
    <t>pci</t>
  </si>
  <si>
    <t>psi</t>
  </si>
  <si>
    <t>L</t>
  </si>
  <si>
    <t>(1.0 bonded, 0 unbonded)</t>
  </si>
  <si>
    <t>kip</t>
  </si>
  <si>
    <t>Bond Inputs</t>
  </si>
  <si>
    <t>Reliability Inputs</t>
  </si>
  <si>
    <t>Climate Inputs</t>
  </si>
  <si>
    <t>in.</t>
  </si>
  <si>
    <t>in./in./°F</t>
  </si>
  <si>
    <t>°F/in.</t>
  </si>
  <si>
    <t>% Time</t>
  </si>
  <si>
    <t>Coefficient of Thermal Expansion</t>
  </si>
  <si>
    <t>Modulus of Subgrade Reaction</t>
  </si>
  <si>
    <t>Elastic Modulus of Concrete</t>
  </si>
  <si>
    <t>Elastic Modulus of Asphalt</t>
  </si>
  <si>
    <t>Remaining Thickness of Asphalt</t>
  </si>
  <si>
    <t>Joint Spacing</t>
  </si>
  <si>
    <t>Thickness of Concrete</t>
  </si>
  <si>
    <r>
      <t xml:space="preserve">Allowable ESALs </t>
    </r>
    <r>
      <rPr>
        <i/>
        <sz val="10"/>
        <rFont val="Arial"/>
        <family val="2"/>
      </rPr>
      <t>N</t>
    </r>
    <r>
      <rPr>
        <i/>
        <vertAlign val="subscript"/>
        <sz val="10"/>
        <rFont val="Arial"/>
        <family val="2"/>
      </rPr>
      <t>PCC</t>
    </r>
  </si>
  <si>
    <r>
      <t xml:space="preserve">Stress Ratio </t>
    </r>
    <r>
      <rPr>
        <i/>
        <sz val="10"/>
        <rFont val="Arial"/>
        <family val="2"/>
      </rPr>
      <t>SR</t>
    </r>
    <r>
      <rPr>
        <i/>
        <vertAlign val="subscript"/>
        <sz val="10"/>
        <rFont val="Arial"/>
        <family val="2"/>
      </rPr>
      <t>total</t>
    </r>
  </si>
  <si>
    <r>
      <t xml:space="preserve">Temperature Stress </t>
    </r>
    <r>
      <rPr>
        <i/>
        <sz val="10"/>
        <rFont val="Arial"/>
        <family val="2"/>
      </rPr>
      <t>σ</t>
    </r>
    <r>
      <rPr>
        <i/>
        <vertAlign val="subscript"/>
        <sz val="10"/>
        <rFont val="Arial"/>
        <family val="2"/>
      </rPr>
      <t>T</t>
    </r>
    <r>
      <rPr>
        <sz val="10"/>
        <rFont val="Arial"/>
        <family val="2"/>
      </rPr>
      <t xml:space="preserve"> (psi)</t>
    </r>
  </si>
  <si>
    <r>
      <t xml:space="preserve">Load Stress </t>
    </r>
    <r>
      <rPr>
        <i/>
        <sz val="10"/>
        <rFont val="Arial"/>
        <family val="2"/>
      </rPr>
      <t>σ</t>
    </r>
    <r>
      <rPr>
        <i/>
        <vertAlign val="subscript"/>
        <sz val="10"/>
        <rFont val="Arial"/>
        <family val="2"/>
      </rPr>
      <t>18</t>
    </r>
    <r>
      <rPr>
        <sz val="10"/>
        <rFont val="Arial"/>
        <family val="2"/>
      </rPr>
      <t xml:space="preserve"> (psi)</t>
    </r>
  </si>
  <si>
    <r>
      <t xml:space="preserve">Actual Total Stress </t>
    </r>
    <r>
      <rPr>
        <i/>
        <sz val="10"/>
        <rFont val="Arial"/>
        <family val="2"/>
      </rPr>
      <t>σ</t>
    </r>
    <r>
      <rPr>
        <i/>
        <vertAlign val="subscript"/>
        <sz val="10"/>
        <rFont val="Arial"/>
        <family val="2"/>
      </rPr>
      <t>TOTAL</t>
    </r>
    <r>
      <rPr>
        <sz val="10"/>
        <rFont val="Arial"/>
        <family val="2"/>
      </rPr>
      <t xml:space="preserve"> (psi)</t>
    </r>
  </si>
  <si>
    <r>
      <t>l</t>
    </r>
    <r>
      <rPr>
        <sz val="10"/>
        <rFont val="Arial"/>
        <family val="2"/>
      </rPr>
      <t>e (in.)</t>
    </r>
  </si>
  <si>
    <r>
      <t>NA</t>
    </r>
    <r>
      <rPr>
        <sz val="10"/>
        <rFont val="Arial"/>
        <family val="2"/>
      </rPr>
      <t xml:space="preserve"> (in.)</t>
    </r>
  </si>
  <si>
    <r>
      <t>P</t>
    </r>
    <r>
      <rPr>
        <i/>
        <vertAlign val="subscript"/>
        <sz val="10"/>
        <rFont val="Arial"/>
        <family val="2"/>
      </rPr>
      <t>cr</t>
    </r>
  </si>
  <si>
    <t>Unchanged Inputs</t>
  </si>
  <si>
    <t>Calculations</t>
  </si>
  <si>
    <t>Modulus of Rupture (3-point bending, 14-day average)</t>
  </si>
  <si>
    <r>
      <t>Ie</t>
    </r>
    <r>
      <rPr>
        <sz val="10"/>
        <rFont val="Arial"/>
        <family val="2"/>
      </rPr>
      <t xml:space="preserve"> (lb-in.)</t>
    </r>
  </si>
  <si>
    <t>heff (in.)</t>
  </si>
  <si>
    <t>new calculation of heff (in.)</t>
  </si>
  <si>
    <t>TF</t>
  </si>
  <si>
    <t>&lt;- use this as "Set cell" for GOAL SEEK function and set equal to Zero "0"</t>
  </si>
  <si>
    <r>
      <t xml:space="preserve">Bonding  Stress </t>
    </r>
    <r>
      <rPr>
        <i/>
        <sz val="10"/>
        <rFont val="Arial"/>
        <family val="2"/>
      </rPr>
      <t>σ</t>
    </r>
    <r>
      <rPr>
        <i/>
        <vertAlign val="subscript"/>
        <sz val="10"/>
        <rFont val="Arial"/>
        <family val="2"/>
      </rPr>
      <t>b</t>
    </r>
    <r>
      <rPr>
        <i/>
        <sz val="10"/>
        <rFont val="Arial"/>
        <family val="2"/>
      </rPr>
      <t xml:space="preserve"> =</t>
    </r>
  </si>
  <si>
    <r>
      <t xml:space="preserve">Bonding Limit     </t>
    </r>
    <r>
      <rPr>
        <i/>
        <sz val="10"/>
        <rFont val="Arial"/>
        <family val="2"/>
      </rPr>
      <t>BL =</t>
    </r>
  </si>
  <si>
    <t>Zscore Adjustment =</t>
  </si>
  <si>
    <t>Maximum Single Axle Load =</t>
  </si>
  <si>
    <r>
      <t xml:space="preserve">Percent Bonding </t>
    </r>
    <r>
      <rPr>
        <i/>
        <sz val="10"/>
        <rFont val="Arial"/>
        <family val="2"/>
      </rPr>
      <t>P</t>
    </r>
    <r>
      <rPr>
        <i/>
        <vertAlign val="subscript"/>
        <sz val="10"/>
        <rFont val="Arial"/>
        <family val="2"/>
      </rPr>
      <t>b</t>
    </r>
    <r>
      <rPr>
        <sz val="10"/>
        <rFont val="Arial"/>
        <family val="2"/>
      </rPr>
      <t xml:space="preserve"> =</t>
    </r>
  </si>
  <si>
    <t>Calculated Thickness</t>
  </si>
  <si>
    <t>FRC Residual Strength Ratio</t>
  </si>
  <si>
    <t>Required Asphalt Thickness</t>
  </si>
  <si>
    <t>Desired Concrete Thickness</t>
  </si>
  <si>
    <t>Calculated Asphalt Thickness</t>
  </si>
  <si>
    <t>The Illinois Center for Transportation (ICT) is an innovative partnership between the Illinois Department of Transportation (IDOT) and the University of Illinois at Urbana-Champaign (UIUC).</t>
  </si>
  <si>
    <t>Acknowledgements</t>
  </si>
  <si>
    <t>Disclaimer</t>
  </si>
  <si>
    <t>ΔT</t>
  </si>
  <si>
    <t>Design Input Definitions</t>
  </si>
  <si>
    <t>is approximately 3,600,000 psi (default input value).</t>
  </si>
  <si>
    <r>
      <t>E</t>
    </r>
    <r>
      <rPr>
        <b/>
        <vertAlign val="subscript"/>
        <sz val="10"/>
        <rFont val="Arial"/>
        <family val="2"/>
      </rPr>
      <t>AC</t>
    </r>
    <r>
      <rPr>
        <b/>
        <sz val="10"/>
        <rFont val="Arial"/>
        <family val="2"/>
      </rPr>
      <t xml:space="preserve"> = Elastic Modulus of HMA Layer</t>
    </r>
    <r>
      <rPr>
        <sz val="10"/>
        <rFont val="Arial"/>
        <family val="2"/>
      </rPr>
      <t>—</t>
    </r>
  </si>
  <si>
    <r>
      <t>E</t>
    </r>
    <r>
      <rPr>
        <b/>
        <vertAlign val="subscript"/>
        <sz val="10"/>
        <rFont val="Arial"/>
        <family val="2"/>
      </rPr>
      <t>C</t>
    </r>
    <r>
      <rPr>
        <b/>
        <sz val="10"/>
        <rFont val="Arial"/>
        <family val="2"/>
      </rPr>
      <t xml:space="preserve"> = Elastic Modulus of PCC Overlay or Inlay</t>
    </r>
    <r>
      <rPr>
        <sz val="10"/>
        <rFont val="Arial"/>
        <family val="2"/>
      </rPr>
      <t>—</t>
    </r>
  </si>
  <si>
    <r>
      <t>MOR</t>
    </r>
    <r>
      <rPr>
        <b/>
        <sz val="10"/>
        <rFont val="Arial"/>
        <family val="2"/>
      </rPr>
      <t xml:space="preserve"> = Modulus of Rupture</t>
    </r>
    <r>
      <rPr>
        <sz val="10"/>
        <rFont val="Arial"/>
        <family val="2"/>
      </rPr>
      <t>—</t>
    </r>
  </si>
  <si>
    <r>
      <t>k</t>
    </r>
    <r>
      <rPr>
        <b/>
        <sz val="10"/>
        <rFont val="Arial"/>
        <family val="2"/>
      </rPr>
      <t xml:space="preserve"> = Modulus of Subgrade</t>
    </r>
    <r>
      <rPr>
        <sz val="10"/>
        <rFont val="Arial"/>
        <family val="2"/>
      </rPr>
      <t>—</t>
    </r>
  </si>
  <si>
    <r>
      <t>CTE</t>
    </r>
    <r>
      <rPr>
        <b/>
        <sz val="10"/>
        <rFont val="Arial"/>
        <family val="2"/>
      </rPr>
      <t xml:space="preserve"> = Coefficient of Thermal Expansion</t>
    </r>
    <r>
      <rPr>
        <sz val="10"/>
        <rFont val="Arial"/>
        <family val="2"/>
      </rPr>
      <t>—</t>
    </r>
  </si>
  <si>
    <t>The typical coefficient of thermal expansion, CTE, value for concrete produced in Illinois is 5.5 x 10-6 inches/inch/°F (default input value).</t>
  </si>
  <si>
    <r>
      <t>R</t>
    </r>
    <r>
      <rPr>
        <b/>
        <sz val="10"/>
        <rFont val="Arial"/>
        <family val="2"/>
      </rPr>
      <t xml:space="preserve"> = Reliability Factor, </t>
    </r>
    <r>
      <rPr>
        <b/>
        <i/>
        <sz val="10"/>
        <rFont val="Arial"/>
        <family val="2"/>
      </rPr>
      <t>P</t>
    </r>
    <r>
      <rPr>
        <b/>
        <i/>
        <vertAlign val="subscript"/>
        <sz val="10"/>
        <rFont val="Arial"/>
        <family val="2"/>
      </rPr>
      <t>cr</t>
    </r>
    <r>
      <rPr>
        <b/>
        <sz val="10"/>
        <rFont val="Arial"/>
        <family val="2"/>
      </rPr>
      <t xml:space="preserve"> = Percent of Panels with Cracking</t>
    </r>
    <r>
      <rPr>
        <sz val="10"/>
        <rFont val="Arial"/>
        <family val="2"/>
      </rPr>
      <t>—</t>
    </r>
  </si>
  <si>
    <r>
      <t>D</t>
    </r>
    <r>
      <rPr>
        <b/>
        <i/>
        <sz val="10"/>
        <rFont val="Arial"/>
        <family val="2"/>
      </rPr>
      <t>T</t>
    </r>
    <r>
      <rPr>
        <b/>
        <sz val="10"/>
        <rFont val="Arial"/>
        <family val="2"/>
      </rPr>
      <t xml:space="preserve"> = Temperature Gradient, </t>
    </r>
    <r>
      <rPr>
        <b/>
        <i/>
        <sz val="10"/>
        <rFont val="Arial"/>
        <family val="2"/>
      </rPr>
      <t>% Time</t>
    </r>
    <r>
      <rPr>
        <b/>
        <sz val="10"/>
        <rFont val="Arial"/>
        <family val="2"/>
      </rPr>
      <t xml:space="preserve"> = Occurrence of Temperature Gradient</t>
    </r>
    <r>
      <rPr>
        <sz val="10"/>
        <rFont val="Arial"/>
        <family val="2"/>
      </rPr>
      <t>—</t>
    </r>
  </si>
  <si>
    <t xml:space="preserve">An elastic modulus of 100,000 psi represents a poor condition of asphalt pavement (e.g., an old, severely fatigue cracked).  </t>
  </si>
  <si>
    <t xml:space="preserve">An elastic modulus of 350,000 psi (default input value) represents a moderate condition with some level of structural distresses.  </t>
  </si>
  <si>
    <t xml:space="preserve">An elastic modulus of 600,000 psi represents a good condition with only surface distresses such as rutting, shoving, or </t>
  </si>
  <si>
    <t>weathering that can be mostly eliminated by cold milling.</t>
  </si>
  <si>
    <t xml:space="preserve">The modulus of subgrade reaction, k, incorporates any type of material below the HMA pavement and therefore can be considered a composite value.  </t>
  </si>
  <si>
    <r>
      <t xml:space="preserve">The </t>
    </r>
    <r>
      <rPr>
        <i/>
        <sz val="10"/>
        <rFont val="Arial"/>
        <family val="2"/>
      </rPr>
      <t>k</t>
    </r>
    <r>
      <rPr>
        <sz val="10"/>
        <rFont val="Arial"/>
        <family val="2"/>
      </rPr>
      <t xml:space="preserve"> value has been found to have negligible effects (from 50 pci to 200 pci; default input value 100 pci) on UTW design.</t>
    </r>
  </si>
  <si>
    <t xml:space="preserve">According to AASHTO, 80 percent is the minimum recommended reliability for a rural interstate, </t>
  </si>
  <si>
    <r>
      <t xml:space="preserve">a 20 percent cracking </t>
    </r>
    <r>
      <rPr>
        <i/>
        <sz val="10"/>
        <rFont val="Arial"/>
        <family val="2"/>
      </rPr>
      <t>P</t>
    </r>
    <r>
      <rPr>
        <i/>
        <vertAlign val="subscript"/>
        <sz val="10"/>
        <rFont val="Arial"/>
        <family val="2"/>
      </rPr>
      <t>cr</t>
    </r>
    <r>
      <rPr>
        <sz val="10"/>
        <rFont val="Arial"/>
        <family val="2"/>
      </rPr>
      <t xml:space="preserve"> are recommended for this procedure.</t>
    </r>
  </si>
  <si>
    <t>while 85 percent is the minimum recommended reliability for an urban interstate.  A conservative reliability R of 85 percent and</t>
  </si>
  <si>
    <t xml:space="preserve">An equivalent temperature gradient of -1.4 °F/inch occurring 58 percent of the time was determined to produce the same amount of fatigue damage </t>
  </si>
  <si>
    <t>as the sum of all the individual temperature gradient damages.</t>
  </si>
  <si>
    <t>Variable</t>
  </si>
  <si>
    <t>Default Value</t>
  </si>
  <si>
    <t>Default Inputs</t>
  </si>
  <si>
    <t>3,600,000 psi</t>
  </si>
  <si>
    <t>100 pci</t>
  </si>
  <si>
    <t xml:space="preserve">For a 4,000 psi compressive strength concrete, the elastic modulus according to standard ACI correlation </t>
  </si>
  <si>
    <r>
      <t>L</t>
    </r>
    <r>
      <rPr>
        <b/>
        <sz val="10"/>
        <rFont val="Arial"/>
        <family val="2"/>
      </rPr>
      <t xml:space="preserve"> = Panel Size</t>
    </r>
    <r>
      <rPr>
        <sz val="10"/>
        <rFont val="Arial"/>
        <family val="2"/>
      </rPr>
      <t>—</t>
    </r>
  </si>
  <si>
    <t>The transverse/longitudinal PCC inlay / overlay panel joint spacing.  Either 48-in. or 72-in.</t>
  </si>
  <si>
    <r>
      <t>h</t>
    </r>
    <r>
      <rPr>
        <b/>
        <i/>
        <vertAlign val="subscript"/>
        <sz val="10"/>
        <rFont val="Arial"/>
        <family val="2"/>
      </rPr>
      <t>ac</t>
    </r>
    <r>
      <rPr>
        <b/>
        <sz val="10"/>
        <rFont val="Arial"/>
        <family val="2"/>
      </rPr>
      <t xml:space="preserve"> = Thickness of remaining HMA layer</t>
    </r>
    <r>
      <rPr>
        <sz val="10"/>
        <rFont val="Arial"/>
        <family val="2"/>
      </rPr>
      <t>—</t>
    </r>
  </si>
  <si>
    <t>The remaining thickness of the in situ HMA pavement underlying the PCC inlay / overlay after milling.</t>
  </si>
  <si>
    <r>
      <t>h</t>
    </r>
    <r>
      <rPr>
        <b/>
        <i/>
        <vertAlign val="subscript"/>
        <sz val="10"/>
        <rFont val="Arial"/>
        <family val="2"/>
      </rPr>
      <t>c</t>
    </r>
    <r>
      <rPr>
        <b/>
        <sz val="10"/>
        <rFont val="Arial"/>
        <family val="2"/>
      </rPr>
      <t xml:space="preserve"> = Thickness of PCC inlay / overlay</t>
    </r>
    <r>
      <rPr>
        <sz val="10"/>
        <rFont val="Arial"/>
        <family val="2"/>
      </rPr>
      <t>—</t>
    </r>
  </si>
  <si>
    <t>The design thickness of the PCC inlay / overlay based on traffic factor, underlying HMA thickness, panel size, and inclusion of fibers.</t>
  </si>
  <si>
    <t>The inlay / overlay shall be 3.0 to 6.0 inches with 0.5 inch increments allowed.</t>
  </si>
  <si>
    <r>
      <t xml:space="preserve">         </t>
    </r>
    <r>
      <rPr>
        <b/>
        <sz val="10"/>
        <rFont val="Arial"/>
        <family val="2"/>
      </rPr>
      <t>= Residual Strength Ratio</t>
    </r>
    <r>
      <rPr>
        <sz val="10"/>
        <rFont val="Arial"/>
        <family val="2"/>
      </rPr>
      <t>—</t>
    </r>
  </si>
  <si>
    <r>
      <t xml:space="preserve">The residual strength ratio of a flexural beam specimen </t>
    </r>
    <r>
      <rPr>
        <sz val="10"/>
        <rFont val="Arial"/>
        <family val="2"/>
      </rPr>
      <t xml:space="preserve">tested according to Illinois Modified ASTM C 1609.  The specified minimum is </t>
    </r>
  </si>
  <si>
    <t>20 percent using synthetic structural fibers, assume 0 percent if not.  Comment: May also be referred to as R150,3, indicating 3-mm net deflection.</t>
  </si>
  <si>
    <t>Locked cells in blue, hidden calculations are locked too, password protected, all other cells can be used for typing as normal.</t>
  </si>
  <si>
    <t>Note regarding Protection—</t>
  </si>
  <si>
    <t>Portland Cement Concrete Inlay / Overlay Thickness Design</t>
  </si>
  <si>
    <t>Taking into account a required minimum flexural strength (3-point bending) and 90 percent confidence level, the mean strength at 14 days</t>
  </si>
  <si>
    <t xml:space="preserve">needs to be between 680 and 740 psi for a coefficient of variation of 15 and 20 percent, respectively.  The design software requires (as an input) </t>
  </si>
  <si>
    <t>the mean design strength (default input value 750 psi), not the minimum 550 psi flexural strength (center-point) specified for opening to traffic.</t>
  </si>
  <si>
    <t>750 psi (Note 1)</t>
  </si>
  <si>
    <t>Note 1: The design MOR is the mean design strength, not the minimum 550 psi flexural strength (center-point loading) specified for opening to traffic.  Also note that as MOR increases the risk of debonding increases and the effectiveness of synthetic fibers decreases.</t>
  </si>
  <si>
    <t>48 in. or 72 in.</t>
  </si>
  <si>
    <t>The contents of this spreadsheet are based on the results of ICT R27-3, "Design and Concrete Materials Requirements for Ultra-Thin Whitetopping."  ICT R27-3 was conducted in cooperation with the Illinois Center for Transportation; the Illinois Department of Transportation, Division of Highways; and the U.S. Department of Transportation, Federal Highway Administration. The author(s) of the contents of this spreadsheet is (are) responsible for the facts and the accuracy of the data and calculations presented herein.  The contents have been developed for Illinois use based on Department input regarding Illinois conditions and materials, as well as Department specifications and guidelines, which may not produce valid results for others.</t>
  </si>
  <si>
    <t xml:space="preserve">Use of this treatment shall be according to </t>
  </si>
  <si>
    <t>Bureau of Design and Environment Procedure Memorandum 64-08.</t>
  </si>
  <si>
    <t>Option 1 (Left Button):</t>
  </si>
  <si>
    <t>Option 2 (Right Button):</t>
  </si>
  <si>
    <t>There are two options for designing a PCC inlay/overlay on a pavement with a hot-mix asphalt (HMA) surface.</t>
  </si>
  <si>
    <t>Specify the underlying HMA thickness</t>
  </si>
  <si>
    <t>and determine the required PCC</t>
  </si>
  <si>
    <t>inlay/overlay thickness.</t>
  </si>
  <si>
    <t>Specify the PCC inlay/overlay</t>
  </si>
  <si>
    <t xml:space="preserve"> thickness and determine the required</t>
  </si>
  <si>
    <t>thickness of underlying HMA.</t>
  </si>
  <si>
    <t>Design Traffic Factor (BDE Manual, Figure 54-4C)</t>
  </si>
  <si>
    <r>
      <t xml:space="preserve">0% </t>
    </r>
    <r>
      <rPr>
        <sz val="10"/>
        <rFont val="Arial"/>
        <family val="2"/>
      </rPr>
      <t>(w/o fiber reinforcement)</t>
    </r>
  </si>
  <si>
    <r>
      <t>h</t>
    </r>
    <r>
      <rPr>
        <i/>
        <vertAlign val="subscript"/>
        <sz val="12"/>
        <rFont val="Arial"/>
        <family val="2"/>
      </rPr>
      <t>ac</t>
    </r>
  </si>
  <si>
    <r>
      <t xml:space="preserve">20% </t>
    </r>
    <r>
      <rPr>
        <sz val="10"/>
        <rFont val="Arial"/>
        <family val="2"/>
      </rPr>
      <t>(w/ fiber reinforcement)</t>
    </r>
  </si>
  <si>
    <r>
      <t>E</t>
    </r>
    <r>
      <rPr>
        <i/>
        <vertAlign val="subscript"/>
        <sz val="12"/>
        <rFont val="Arial"/>
        <family val="2"/>
      </rPr>
      <t>c</t>
    </r>
  </si>
  <si>
    <r>
      <t>5.50 x 10</t>
    </r>
    <r>
      <rPr>
        <vertAlign val="superscript"/>
        <sz val="12"/>
        <rFont val="Arial"/>
        <family val="2"/>
      </rPr>
      <t>-6</t>
    </r>
    <r>
      <rPr>
        <sz val="12"/>
        <rFont val="Arial"/>
        <family val="2"/>
      </rPr>
      <t xml:space="preserve"> in./in./°F</t>
    </r>
  </si>
  <si>
    <r>
      <t>E</t>
    </r>
    <r>
      <rPr>
        <i/>
        <vertAlign val="subscript"/>
        <sz val="12"/>
        <rFont val="Arial"/>
        <family val="2"/>
      </rPr>
      <t>AC</t>
    </r>
  </si>
  <si>
    <r>
      <t xml:space="preserve">100,000 psi </t>
    </r>
    <r>
      <rPr>
        <sz val="10"/>
        <rFont val="Arial"/>
        <family val="2"/>
      </rPr>
      <t>(poor)</t>
    </r>
  </si>
  <si>
    <r>
      <t xml:space="preserve">350,000 psi </t>
    </r>
    <r>
      <rPr>
        <sz val="10"/>
        <rFont val="Arial"/>
        <family val="2"/>
      </rPr>
      <t>(moderate)</t>
    </r>
  </si>
  <si>
    <r>
      <t xml:space="preserve">600,000 psi </t>
    </r>
    <r>
      <rPr>
        <sz val="10"/>
        <rFont val="Arial"/>
        <family val="2"/>
      </rPr>
      <t>(good)</t>
    </r>
  </si>
  <si>
    <r>
      <t>h</t>
    </r>
    <r>
      <rPr>
        <i/>
        <vertAlign val="subscript"/>
        <sz val="12"/>
        <rFont val="Arial"/>
        <family val="2"/>
      </rPr>
      <t>c</t>
    </r>
  </si>
  <si>
    <r>
      <t>Difference</t>
    </r>
    <r>
      <rPr>
        <sz val="12"/>
        <rFont val="Arial"/>
        <family val="2"/>
      </rPr>
      <t xml:space="preserve"> in ESALs based on Concrete Thickness</t>
    </r>
  </si>
  <si>
    <r>
      <t xml:space="preserve">Bonding Shear Limit </t>
    </r>
    <r>
      <rPr>
        <i/>
        <sz val="10"/>
        <rFont val="Arial"/>
        <family val="2"/>
      </rPr>
      <t>τ</t>
    </r>
    <r>
      <rPr>
        <i/>
        <vertAlign val="subscript"/>
        <sz val="10"/>
        <rFont val="Arial"/>
        <family val="2"/>
      </rPr>
      <t>b</t>
    </r>
    <r>
      <rPr>
        <sz val="10"/>
        <rFont val="Arial"/>
        <family val="2"/>
      </rPr>
      <t xml:space="preserve"> = </t>
    </r>
  </si>
  <si>
    <r>
      <t>Difference</t>
    </r>
    <r>
      <rPr>
        <sz val="12"/>
        <rFont val="Arial"/>
        <family val="2"/>
      </rPr>
      <t xml:space="preserve"> in ESALs based on Asphalt Thickness</t>
    </r>
  </si>
  <si>
    <t>PCC Inlay / Overlay Design Sheet, Required Thickness of PCC</t>
  </si>
  <si>
    <t xml:space="preserve">PCC Inlay / Overlay Design Sheet, Required Thickness of HMA </t>
  </si>
  <si>
    <t>Version 1.0.1, August 1, 2010</t>
  </si>
  <si>
    <t>Synthetic fibers are required when the inlay / overlay is 4.0 inches or less, and optional when it exceeds 4.0 inches.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</si>
</sst>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E+00"/>
    <numFmt numFmtId="166" formatCode="0E+00"/>
    <numFmt numFmtId="167" formatCode="_(* #,##0.0_);_(* \(#,##0.0\);_(* &quot;-&quot;??_);_(@_)"/>
    <numFmt numFmtId="168" formatCode="0.0"/>
    <numFmt numFmtId="169" formatCode="0.00000"/>
    <numFmt numFmtId="170" formatCode="0.0000"/>
    <numFmt numFmtId="171" formatCode="0.000"/>
    <numFmt numFmtId="172" formatCode="0.000000"/>
    <numFmt numFmtId="173" formatCode="#,##0.0"/>
    <numFmt numFmtId="174" formatCode="#,##0.000"/>
    <numFmt numFmtId="175" formatCode="0.E+00"/>
    <numFmt numFmtId="176" formatCode="0.0%"/>
    <numFmt numFmtId="177" formatCode="0.0.E+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s>
  <fonts count="74">
    <font>
      <sz val="10"/>
      <name val="Arial"/>
      <family val="0"/>
    </font>
    <font>
      <sz val="8"/>
      <name val="Arial"/>
      <family val="0"/>
    </font>
    <font>
      <sz val="10"/>
      <name val="Times New Roman"/>
      <family val="1"/>
    </font>
    <font>
      <b/>
      <sz val="12"/>
      <color indexed="10"/>
      <name val="Times New Roman"/>
      <family val="1"/>
    </font>
    <font>
      <sz val="12"/>
      <name val="Bookman Old Style"/>
      <family val="1"/>
    </font>
    <font>
      <sz val="12"/>
      <name val="Times New Roman"/>
      <family val="1"/>
    </font>
    <font>
      <u val="single"/>
      <sz val="10"/>
      <color indexed="12"/>
      <name val="Arial"/>
      <family val="0"/>
    </font>
    <font>
      <u val="single"/>
      <sz val="10"/>
      <color indexed="36"/>
      <name val="Arial"/>
      <family val="0"/>
    </font>
    <font>
      <b/>
      <sz val="12"/>
      <name val="Times New Roman"/>
      <family val="1"/>
    </font>
    <font>
      <i/>
      <sz val="10"/>
      <name val="Arial"/>
      <family val="2"/>
    </font>
    <font>
      <i/>
      <vertAlign val="subscript"/>
      <sz val="10"/>
      <name val="Arial"/>
      <family val="2"/>
    </font>
    <font>
      <b/>
      <sz val="10"/>
      <name val="Arial"/>
      <family val="2"/>
    </font>
    <font>
      <sz val="10"/>
      <color indexed="8"/>
      <name val="Arial"/>
      <family val="2"/>
    </font>
    <font>
      <i/>
      <sz val="10"/>
      <name val="Times New Roman"/>
      <family val="1"/>
    </font>
    <font>
      <b/>
      <u val="single"/>
      <sz val="12"/>
      <name val="Times New Roman"/>
      <family val="1"/>
    </font>
    <font>
      <sz val="10"/>
      <color indexed="14"/>
      <name val="Arial"/>
      <family val="2"/>
    </font>
    <font>
      <b/>
      <sz val="11"/>
      <name val="Times New Roman"/>
      <family val="1"/>
    </font>
    <font>
      <b/>
      <sz val="12"/>
      <name val="Arial"/>
      <family val="2"/>
    </font>
    <font>
      <b/>
      <i/>
      <sz val="12"/>
      <color indexed="10"/>
      <name val="Times New Roman"/>
      <family val="1"/>
    </font>
    <font>
      <b/>
      <i/>
      <sz val="10"/>
      <name val="Arial"/>
      <family val="2"/>
    </font>
    <font>
      <b/>
      <vertAlign val="subscript"/>
      <sz val="10"/>
      <name val="Arial"/>
      <family val="2"/>
    </font>
    <font>
      <b/>
      <i/>
      <vertAlign val="subscript"/>
      <sz val="10"/>
      <name val="Arial"/>
      <family val="2"/>
    </font>
    <font>
      <b/>
      <sz val="10"/>
      <name val="Symbol"/>
      <family val="1"/>
    </font>
    <font>
      <b/>
      <u val="single"/>
      <sz val="22"/>
      <name val="Times New Roman"/>
      <family val="1"/>
    </font>
    <font>
      <b/>
      <sz val="14"/>
      <name val="Arial"/>
      <family val="2"/>
    </font>
    <font>
      <sz val="10"/>
      <color indexed="10"/>
      <name val="Times New Roman"/>
      <family val="1"/>
    </font>
    <font>
      <b/>
      <u val="single"/>
      <sz val="20"/>
      <name val="Arial"/>
      <family val="2"/>
    </font>
    <font>
      <sz val="16"/>
      <name val="Arial"/>
      <family val="2"/>
    </font>
    <font>
      <sz val="12"/>
      <name val="Arial"/>
      <family val="2"/>
    </font>
    <font>
      <u val="single"/>
      <sz val="12"/>
      <name val="Arial"/>
      <family val="2"/>
    </font>
    <font>
      <b/>
      <u val="single"/>
      <sz val="10"/>
      <name val="Arial"/>
      <family val="2"/>
    </font>
    <font>
      <b/>
      <u val="single"/>
      <sz val="10"/>
      <color indexed="48"/>
      <name val="Arial"/>
      <family val="2"/>
    </font>
    <font>
      <sz val="10"/>
      <color indexed="48"/>
      <name val="Arial"/>
      <family val="2"/>
    </font>
    <font>
      <u val="single"/>
      <sz val="14"/>
      <name val="Arial"/>
      <family val="2"/>
    </font>
    <font>
      <b/>
      <sz val="11"/>
      <name val="Arial"/>
      <family val="2"/>
    </font>
    <font>
      <i/>
      <sz val="12"/>
      <name val="Arial"/>
      <family val="2"/>
    </font>
    <font>
      <i/>
      <vertAlign val="subscript"/>
      <sz val="12"/>
      <name val="Arial"/>
      <family val="2"/>
    </font>
    <font>
      <vertAlign val="superscript"/>
      <sz val="12"/>
      <name val="Arial"/>
      <family val="2"/>
    </font>
    <font>
      <b/>
      <sz val="12"/>
      <color indexed="10"/>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style="double"/>
      <top style="thin"/>
      <bottom style="thin"/>
    </border>
    <border>
      <left style="thin"/>
      <right style="thin"/>
      <top style="thin"/>
      <bottom style="thin"/>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
      <left style="double"/>
      <right style="thin"/>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1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pplyProtection="1">
      <alignment/>
      <protection hidden="1"/>
    </xf>
    <xf numFmtId="0" fontId="0" fillId="0" borderId="10" xfId="0" applyFont="1" applyBorder="1" applyAlignment="1" applyProtection="1">
      <alignment/>
      <protection hidden="1"/>
    </xf>
    <xf numFmtId="0" fontId="11" fillId="0" borderId="11" xfId="0" applyFont="1" applyBorder="1" applyAlignment="1" applyProtection="1">
      <alignment/>
      <protection hidden="1"/>
    </xf>
    <xf numFmtId="0" fontId="0" fillId="0" borderId="11" xfId="0" applyFont="1" applyBorder="1" applyAlignment="1" applyProtection="1">
      <alignment/>
      <protection hidden="1"/>
    </xf>
    <xf numFmtId="0" fontId="0" fillId="0" borderId="12" xfId="0" applyFont="1" applyBorder="1" applyAlignment="1" applyProtection="1">
      <alignment horizontal="right"/>
      <protection hidden="1"/>
    </xf>
    <xf numFmtId="0" fontId="12" fillId="0" borderId="0" xfId="0" applyFont="1" applyBorder="1" applyAlignment="1" applyProtection="1">
      <alignment horizontal="center"/>
      <protection hidden="1"/>
    </xf>
    <xf numFmtId="0" fontId="0" fillId="0" borderId="0" xfId="0" applyFont="1" applyBorder="1" applyAlignment="1" applyProtection="1">
      <alignment/>
      <protection hidden="1"/>
    </xf>
    <xf numFmtId="0" fontId="0" fillId="0" borderId="13" xfId="0" applyFont="1" applyBorder="1" applyAlignment="1" applyProtection="1">
      <alignment horizontal="right"/>
      <protection hidden="1"/>
    </xf>
    <xf numFmtId="0" fontId="12" fillId="0" borderId="14" xfId="0" applyFont="1" applyBorder="1" applyAlignment="1" applyProtection="1">
      <alignment horizontal="center"/>
      <protection hidden="1"/>
    </xf>
    <xf numFmtId="0" fontId="0" fillId="0" borderId="14" xfId="0" applyFont="1" applyBorder="1" applyAlignment="1" applyProtection="1">
      <alignment/>
      <protection hidden="1"/>
    </xf>
    <xf numFmtId="0" fontId="0" fillId="0" borderId="0" xfId="0" applyFont="1" applyFill="1" applyBorder="1" applyAlignment="1" applyProtection="1">
      <alignment/>
      <protection hidden="1"/>
    </xf>
    <xf numFmtId="0" fontId="0" fillId="0" borderId="0" xfId="0" applyFont="1" applyAlignment="1" applyProtection="1">
      <alignment/>
      <protection hidden="1"/>
    </xf>
    <xf numFmtId="0" fontId="11" fillId="0" borderId="11" xfId="0" applyFont="1" applyBorder="1" applyAlignment="1" applyProtection="1">
      <alignment horizontal="center"/>
      <protection hidden="1"/>
    </xf>
    <xf numFmtId="0" fontId="0" fillId="0" borderId="15" xfId="0" applyFont="1" applyBorder="1" applyAlignment="1" applyProtection="1">
      <alignment/>
      <protection hidden="1"/>
    </xf>
    <xf numFmtId="0" fontId="9" fillId="0" borderId="12" xfId="0" applyFont="1" applyFill="1" applyBorder="1" applyAlignment="1" applyProtection="1">
      <alignment horizontal="center"/>
      <protection hidden="1"/>
    </xf>
    <xf numFmtId="9" fontId="12" fillId="0" borderId="16" xfId="59" applyFont="1" applyFill="1" applyBorder="1" applyAlignment="1" applyProtection="1">
      <alignment horizontal="center"/>
      <protection hidden="1"/>
    </xf>
    <xf numFmtId="0" fontId="0" fillId="0" borderId="12" xfId="0" applyFont="1" applyFill="1" applyBorder="1" applyAlignment="1" applyProtection="1">
      <alignment horizontal="right"/>
      <protection hidden="1"/>
    </xf>
    <xf numFmtId="9" fontId="12" fillId="0" borderId="0" xfId="0" applyNumberFormat="1" applyFont="1" applyFill="1" applyBorder="1" applyAlignment="1" applyProtection="1">
      <alignment horizontal="center"/>
      <protection hidden="1"/>
    </xf>
    <xf numFmtId="0" fontId="0" fillId="0" borderId="16" xfId="0" applyFont="1" applyBorder="1" applyAlignment="1" applyProtection="1">
      <alignment/>
      <protection hidden="1"/>
    </xf>
    <xf numFmtId="0" fontId="12" fillId="0" borderId="14" xfId="0" applyFont="1" applyFill="1" applyBorder="1" applyAlignment="1" applyProtection="1">
      <alignment horizontal="center"/>
      <protection hidden="1"/>
    </xf>
    <xf numFmtId="0" fontId="0" fillId="0" borderId="17" xfId="0" applyFont="1" applyFill="1" applyBorder="1" applyAlignment="1" applyProtection="1">
      <alignment/>
      <protection hidden="1"/>
    </xf>
    <xf numFmtId="0" fontId="9" fillId="0" borderId="13" xfId="0" applyFont="1" applyFill="1" applyBorder="1" applyAlignment="1" applyProtection="1">
      <alignment horizontal="center"/>
      <protection hidden="1"/>
    </xf>
    <xf numFmtId="9" fontId="12" fillId="0" borderId="17" xfId="0" applyNumberFormat="1" applyFont="1" applyFill="1" applyBorder="1" applyAlignment="1" applyProtection="1">
      <alignment horizontal="center"/>
      <protection hidden="1"/>
    </xf>
    <xf numFmtId="0" fontId="0" fillId="0" borderId="14" xfId="0" applyFont="1" applyBorder="1" applyAlignment="1" applyProtection="1">
      <alignment horizontal="center" vertical="center" wrapText="1"/>
      <protection hidden="1"/>
    </xf>
    <xf numFmtId="0" fontId="0" fillId="0" borderId="14" xfId="0" applyFont="1" applyFill="1" applyBorder="1" applyAlignment="1" applyProtection="1">
      <alignment horizontal="center" vertical="center" wrapText="1"/>
      <protection hidden="1"/>
    </xf>
    <xf numFmtId="164" fontId="0" fillId="0" borderId="0" xfId="42" applyNumberFormat="1" applyFont="1" applyAlignment="1" applyProtection="1">
      <alignment horizontal="center"/>
      <protection hidden="1"/>
    </xf>
    <xf numFmtId="2" fontId="0" fillId="0" borderId="0" xfId="0" applyNumberFormat="1" applyFont="1" applyFill="1" applyAlignment="1" applyProtection="1">
      <alignment horizontal="center"/>
      <protection hidden="1"/>
    </xf>
    <xf numFmtId="168" fontId="0" fillId="0" borderId="0" xfId="0" applyNumberFormat="1" applyFont="1" applyFill="1" applyAlignment="1" applyProtection="1">
      <alignment horizontal="center"/>
      <protection hidden="1"/>
    </xf>
    <xf numFmtId="0" fontId="9" fillId="0" borderId="14" xfId="0" applyFont="1" applyFill="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hidden="1"/>
    </xf>
    <xf numFmtId="174" fontId="0" fillId="0" borderId="0" xfId="0" applyNumberFormat="1" applyFont="1" applyAlignment="1" applyProtection="1">
      <alignment horizontal="center"/>
      <protection hidden="1"/>
    </xf>
    <xf numFmtId="0" fontId="0" fillId="0" borderId="0" xfId="0" applyFont="1" applyAlignment="1" applyProtection="1">
      <alignment horizontal="right"/>
      <protection hidden="1"/>
    </xf>
    <xf numFmtId="9" fontId="0" fillId="0" borderId="0" xfId="0" applyNumberFormat="1" applyFont="1" applyFill="1" applyAlignment="1" applyProtection="1">
      <alignment horizontal="right"/>
      <protection hidden="1"/>
    </xf>
    <xf numFmtId="168" fontId="0" fillId="0" borderId="0" xfId="0" applyNumberFormat="1" applyFont="1" applyBorder="1" applyAlignment="1" applyProtection="1">
      <alignment horizontal="center"/>
      <protection hidden="1"/>
    </xf>
    <xf numFmtId="9" fontId="0" fillId="0" borderId="0" xfId="59" applyFont="1" applyBorder="1" applyAlignment="1" applyProtection="1">
      <alignment horizontal="center"/>
      <protection hidden="1"/>
    </xf>
    <xf numFmtId="0" fontId="2" fillId="0" borderId="0" xfId="0" applyFont="1" applyAlignment="1" applyProtection="1">
      <alignment/>
      <protection locked="0"/>
    </xf>
    <xf numFmtId="171" fontId="0" fillId="0" borderId="0" xfId="0" applyNumberFormat="1" applyFont="1" applyAlignment="1" applyProtection="1">
      <alignment horizontal="center"/>
      <protection hidden="1"/>
    </xf>
    <xf numFmtId="0" fontId="0" fillId="0" borderId="14" xfId="0" applyFont="1" applyBorder="1" applyAlignment="1" applyProtection="1">
      <alignment horizontal="center" vertical="center"/>
      <protection hidden="1"/>
    </xf>
    <xf numFmtId="0" fontId="15" fillId="0" borderId="14" xfId="0" applyFont="1" applyBorder="1" applyAlignment="1" applyProtection="1">
      <alignment horizontal="center" vertical="center" wrapText="1"/>
      <protection hidden="1"/>
    </xf>
    <xf numFmtId="2" fontId="0" fillId="0" borderId="0" xfId="0" applyNumberFormat="1" applyFont="1" applyAlignment="1" applyProtection="1">
      <alignment horizontal="center"/>
      <protection hidden="1"/>
    </xf>
    <xf numFmtId="2" fontId="15" fillId="0" borderId="0" xfId="0" applyNumberFormat="1" applyFont="1" applyAlignment="1" applyProtection="1">
      <alignment horizontal="center"/>
      <protection hidden="1"/>
    </xf>
    <xf numFmtId="0" fontId="2" fillId="0" borderId="0" xfId="0" applyFont="1" applyAlignment="1" applyProtection="1">
      <alignment horizontal="center"/>
      <protection locked="0"/>
    </xf>
    <xf numFmtId="0" fontId="4" fillId="0" borderId="0" xfId="0" applyFont="1" applyAlignment="1" applyProtection="1">
      <alignment horizontal="center"/>
      <protection locked="0"/>
    </xf>
    <xf numFmtId="0" fontId="2" fillId="0" borderId="0" xfId="0" applyFont="1" applyBorder="1" applyAlignment="1" applyProtection="1">
      <alignment horizontal="center"/>
      <protection locked="0"/>
    </xf>
    <xf numFmtId="2" fontId="3" fillId="0" borderId="0" xfId="0" applyNumberFormat="1" applyFont="1" applyAlignment="1" applyProtection="1">
      <alignment horizontal="center"/>
      <protection locked="0"/>
    </xf>
    <xf numFmtId="0" fontId="0" fillId="0" borderId="0" xfId="0" applyFont="1" applyBorder="1" applyAlignment="1" applyProtection="1">
      <alignment horizontal="right" vertical="center" wrapText="1"/>
      <protection hidden="1"/>
    </xf>
    <xf numFmtId="0" fontId="13" fillId="0" borderId="0" xfId="0" applyFont="1" applyAlignment="1" applyProtection="1">
      <alignment/>
      <protection locked="0"/>
    </xf>
    <xf numFmtId="0" fontId="2" fillId="0" borderId="0" xfId="0" applyFont="1" applyAlignment="1" applyProtection="1">
      <alignment horizontal="right"/>
      <protection locked="0"/>
    </xf>
    <xf numFmtId="0" fontId="2" fillId="0" borderId="0" xfId="0" applyFont="1" applyFill="1" applyBorder="1" applyAlignment="1">
      <alignment/>
    </xf>
    <xf numFmtId="0" fontId="2" fillId="0" borderId="0" xfId="0" applyFont="1" applyFill="1" applyBorder="1" applyAlignment="1">
      <alignment horizontal="center"/>
    </xf>
    <xf numFmtId="0" fontId="8" fillId="0" borderId="0" xfId="0" applyFont="1" applyFill="1" applyBorder="1" applyAlignment="1">
      <alignment/>
    </xf>
    <xf numFmtId="0" fontId="5" fillId="0" borderId="0" xfId="0" applyFont="1" applyFill="1" applyBorder="1" applyAlignment="1">
      <alignment/>
    </xf>
    <xf numFmtId="0" fontId="14" fillId="0" borderId="0" xfId="0" applyFont="1" applyFill="1" applyBorder="1" applyAlignment="1">
      <alignment/>
    </xf>
    <xf numFmtId="0" fontId="0" fillId="0" borderId="0" xfId="0" applyFont="1" applyAlignment="1">
      <alignment/>
    </xf>
    <xf numFmtId="0" fontId="5" fillId="0" borderId="0"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2" fillId="0" borderId="0" xfId="0" applyFont="1" applyBorder="1" applyAlignment="1" applyProtection="1">
      <alignment/>
      <protection locked="0"/>
    </xf>
    <xf numFmtId="0" fontId="0" fillId="0" borderId="0" xfId="0" applyAlignment="1">
      <alignment wrapText="1"/>
    </xf>
    <xf numFmtId="0" fontId="0" fillId="0" borderId="0" xfId="0" applyAlignment="1">
      <alignment/>
    </xf>
    <xf numFmtId="0" fontId="0" fillId="0" borderId="0" xfId="0" applyAlignment="1">
      <alignment horizontal="center" wrapText="1"/>
    </xf>
    <xf numFmtId="0" fontId="2" fillId="0" borderId="18" xfId="0" applyFont="1" applyBorder="1" applyAlignment="1" applyProtection="1">
      <alignment/>
      <protection locked="0"/>
    </xf>
    <xf numFmtId="0" fontId="2" fillId="0" borderId="19" xfId="0" applyFont="1" applyBorder="1" applyAlignment="1" applyProtection="1">
      <alignment/>
      <protection locked="0"/>
    </xf>
    <xf numFmtId="0" fontId="0" fillId="0" borderId="0" xfId="0" applyFont="1" applyAlignment="1">
      <alignment/>
    </xf>
    <xf numFmtId="0" fontId="19" fillId="0" borderId="0" xfId="0" applyFont="1" applyAlignment="1">
      <alignment/>
    </xf>
    <xf numFmtId="0" fontId="0" fillId="0" borderId="0" xfId="0" applyFont="1" applyAlignment="1">
      <alignment/>
    </xf>
    <xf numFmtId="0" fontId="0" fillId="0" borderId="0" xfId="0" applyNumberFormat="1" applyFont="1" applyAlignment="1">
      <alignment/>
    </xf>
    <xf numFmtId="0" fontId="22" fillId="0" borderId="0" xfId="0"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NumberFormat="1" applyFont="1" applyAlignment="1">
      <alignment/>
    </xf>
    <xf numFmtId="0" fontId="2" fillId="0" borderId="20" xfId="0" applyFont="1" applyBorder="1" applyAlignment="1" applyProtection="1">
      <alignment/>
      <protection locked="0"/>
    </xf>
    <xf numFmtId="0" fontId="2" fillId="0" borderId="21" xfId="0" applyFont="1" applyBorder="1" applyAlignment="1" applyProtection="1">
      <alignment/>
      <protection locked="0"/>
    </xf>
    <xf numFmtId="0" fontId="2" fillId="0" borderId="21" xfId="0" applyFont="1" applyBorder="1" applyAlignment="1">
      <alignment/>
    </xf>
    <xf numFmtId="0" fontId="2" fillId="0" borderId="22" xfId="0" applyFont="1" applyBorder="1" applyAlignment="1" applyProtection="1">
      <alignment/>
      <protection locked="0"/>
    </xf>
    <xf numFmtId="0" fontId="2" fillId="0" borderId="18" xfId="0" applyFont="1" applyBorder="1" applyAlignment="1" applyProtection="1">
      <alignment horizontal="center"/>
      <protection locked="0"/>
    </xf>
    <xf numFmtId="0" fontId="18" fillId="0" borderId="19" xfId="0" applyFont="1" applyBorder="1" applyAlignment="1" applyProtection="1">
      <alignment horizontal="center" vertical="center" wrapText="1"/>
      <protection locked="0"/>
    </xf>
    <xf numFmtId="0" fontId="2" fillId="0" borderId="19" xfId="0" applyFont="1" applyBorder="1" applyAlignment="1" applyProtection="1">
      <alignment horizontal="center"/>
      <protection locked="0"/>
    </xf>
    <xf numFmtId="0" fontId="0" fillId="0" borderId="0" xfId="0" applyBorder="1" applyAlignment="1">
      <alignment wrapText="1"/>
    </xf>
    <xf numFmtId="0" fontId="0" fillId="0" borderId="0" xfId="0" applyBorder="1" applyAlignment="1">
      <alignment/>
    </xf>
    <xf numFmtId="0" fontId="0" fillId="0" borderId="19" xfId="0" applyBorder="1" applyAlignment="1">
      <alignment/>
    </xf>
    <xf numFmtId="0" fontId="0" fillId="0" borderId="18" xfId="0" applyBorder="1" applyAlignment="1">
      <alignment horizontal="center" wrapText="1"/>
    </xf>
    <xf numFmtId="0" fontId="0" fillId="0" borderId="0" xfId="0" applyBorder="1" applyAlignment="1">
      <alignment horizontal="center" wrapText="1"/>
    </xf>
    <xf numFmtId="0" fontId="0" fillId="0" borderId="18" xfId="0" applyBorder="1" applyAlignment="1">
      <alignment wrapText="1"/>
    </xf>
    <xf numFmtId="0" fontId="2" fillId="0" borderId="0" xfId="0" applyFont="1" applyBorder="1" applyAlignment="1" applyProtection="1">
      <alignment wrapText="1"/>
      <protection locked="0"/>
    </xf>
    <xf numFmtId="0" fontId="2" fillId="0" borderId="23" xfId="0" applyFont="1" applyBorder="1" applyAlignment="1" applyProtection="1">
      <alignment/>
      <protection locked="0"/>
    </xf>
    <xf numFmtId="0" fontId="2" fillId="0" borderId="24" xfId="0" applyFont="1" applyBorder="1" applyAlignment="1" applyProtection="1">
      <alignment/>
      <protection locked="0"/>
    </xf>
    <xf numFmtId="0" fontId="2" fillId="0" borderId="25" xfId="0" applyFont="1" applyBorder="1" applyAlignment="1" applyProtection="1">
      <alignment/>
      <protection locked="0"/>
    </xf>
    <xf numFmtId="0" fontId="0" fillId="0" borderId="0" xfId="0" applyFont="1" applyAlignment="1">
      <alignment horizontal="left"/>
    </xf>
    <xf numFmtId="0" fontId="0" fillId="0" borderId="0" xfId="0" applyFont="1" applyAlignment="1" applyProtection="1">
      <alignment/>
      <protection locked="0"/>
    </xf>
    <xf numFmtId="0" fontId="24" fillId="0" borderId="0" xfId="0" applyFont="1" applyAlignment="1">
      <alignment horizontal="left"/>
    </xf>
    <xf numFmtId="0" fontId="25" fillId="0" borderId="0" xfId="0" applyFont="1" applyBorder="1" applyAlignment="1" applyProtection="1">
      <alignment horizontal="center"/>
      <protection locked="0"/>
    </xf>
    <xf numFmtId="0" fontId="23" fillId="0" borderId="0" xfId="0" applyFont="1" applyBorder="1" applyAlignment="1" applyProtection="1">
      <alignment/>
      <protection locked="0"/>
    </xf>
    <xf numFmtId="0" fontId="28" fillId="0" borderId="0" xfId="0" applyFont="1" applyBorder="1" applyAlignment="1" applyProtection="1">
      <alignment horizontal="center"/>
      <protection locked="0"/>
    </xf>
    <xf numFmtId="0" fontId="28" fillId="0" borderId="26"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2" fontId="28" fillId="33" borderId="28" xfId="0" applyNumberFormat="1" applyFont="1" applyFill="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28" fillId="33" borderId="28" xfId="0" applyFont="1" applyFill="1" applyBorder="1" applyAlignment="1" applyProtection="1">
      <alignment horizontal="center"/>
      <protection locked="0"/>
    </xf>
    <xf numFmtId="9" fontId="28" fillId="33" borderId="28" xfId="59" applyFont="1" applyFill="1" applyBorder="1" applyAlignment="1" applyProtection="1">
      <alignment horizontal="center"/>
      <protection locked="0"/>
    </xf>
    <xf numFmtId="168" fontId="28" fillId="33" borderId="28" xfId="0" applyNumberFormat="1" applyFont="1" applyFill="1" applyBorder="1" applyAlignment="1" applyProtection="1">
      <alignment horizontal="center"/>
      <protection locked="0"/>
    </xf>
    <xf numFmtId="0" fontId="0" fillId="0" borderId="30" xfId="0" applyFont="1" applyBorder="1" applyAlignment="1" applyProtection="1">
      <alignment horizontal="center"/>
      <protection locked="0"/>
    </xf>
    <xf numFmtId="0" fontId="28" fillId="0" borderId="14" xfId="0"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Font="1" applyBorder="1" applyAlignment="1" applyProtection="1">
      <alignment/>
      <protection locked="0"/>
    </xf>
    <xf numFmtId="0" fontId="0" fillId="0" borderId="19" xfId="0" applyFont="1" applyBorder="1" applyAlignment="1" applyProtection="1">
      <alignment/>
      <protection locked="0"/>
    </xf>
    <xf numFmtId="3" fontId="28" fillId="33" borderId="28" xfId="42" applyNumberFormat="1" applyFont="1" applyFill="1" applyBorder="1" applyAlignment="1" applyProtection="1">
      <alignment horizontal="center"/>
      <protection locked="0"/>
    </xf>
    <xf numFmtId="11" fontId="28" fillId="33" borderId="28" xfId="0" applyNumberFormat="1" applyFont="1" applyFill="1" applyBorder="1" applyAlignment="1" applyProtection="1">
      <alignment horizontal="center"/>
      <protection locked="0"/>
    </xf>
    <xf numFmtId="3" fontId="28" fillId="33" borderId="28" xfId="0" applyNumberFormat="1" applyFont="1" applyFill="1" applyBorder="1" applyAlignment="1" applyProtection="1">
      <alignment horizontal="center"/>
      <protection locked="0"/>
    </xf>
    <xf numFmtId="2" fontId="38" fillId="33" borderId="28" xfId="0" applyNumberFormat="1" applyFont="1" applyFill="1" applyBorder="1" applyAlignment="1" applyProtection="1">
      <alignment horizontal="center" vertical="center" wrapText="1"/>
      <protection hidden="1"/>
    </xf>
    <xf numFmtId="0" fontId="28" fillId="0" borderId="18" xfId="0" applyFont="1" applyBorder="1" applyAlignment="1" applyProtection="1">
      <alignment/>
      <protection locked="0"/>
    </xf>
    <xf numFmtId="0" fontId="28" fillId="0" borderId="0" xfId="0" applyFont="1" applyBorder="1" applyAlignment="1" applyProtection="1">
      <alignment/>
      <protection locked="0"/>
    </xf>
    <xf numFmtId="0" fontId="28" fillId="0" borderId="19" xfId="0" applyFont="1" applyBorder="1" applyAlignment="1" applyProtection="1">
      <alignment/>
      <protection locked="0"/>
    </xf>
    <xf numFmtId="0" fontId="38" fillId="34" borderId="12" xfId="0" applyFont="1" applyFill="1" applyBorder="1" applyAlignment="1" applyProtection="1">
      <alignment horizontal="right"/>
      <protection hidden="1"/>
    </xf>
    <xf numFmtId="0" fontId="17" fillId="34" borderId="0" xfId="0" applyFont="1" applyFill="1" applyBorder="1" applyAlignment="1" applyProtection="1">
      <alignment horizontal="right"/>
      <protection hidden="1"/>
    </xf>
    <xf numFmtId="0" fontId="38" fillId="34" borderId="0" xfId="0" applyFont="1" applyFill="1" applyBorder="1" applyAlignment="1" applyProtection="1">
      <alignment/>
      <protection hidden="1"/>
    </xf>
    <xf numFmtId="0" fontId="17" fillId="34" borderId="12" xfId="0" applyFont="1" applyFill="1" applyBorder="1" applyAlignment="1" applyProtection="1">
      <alignment horizontal="right"/>
      <protection hidden="1"/>
    </xf>
    <xf numFmtId="164" fontId="28" fillId="34" borderId="0" xfId="0" applyNumberFormat="1" applyFont="1" applyFill="1" applyBorder="1" applyAlignment="1" applyProtection="1">
      <alignment horizontal="center"/>
      <protection hidden="1"/>
    </xf>
    <xf numFmtId="0" fontId="0" fillId="34" borderId="13" xfId="0" applyFont="1" applyFill="1" applyBorder="1" applyAlignment="1" applyProtection="1">
      <alignment/>
      <protection hidden="1"/>
    </xf>
    <xf numFmtId="0" fontId="0" fillId="34" borderId="14" xfId="0" applyFont="1" applyFill="1" applyBorder="1" applyAlignment="1" applyProtection="1">
      <alignment/>
      <protection hidden="1"/>
    </xf>
    <xf numFmtId="9" fontId="0" fillId="34" borderId="14" xfId="0" applyNumberFormat="1" applyFont="1" applyFill="1" applyBorder="1" applyAlignment="1" applyProtection="1">
      <alignment/>
      <protection hidden="1"/>
    </xf>
    <xf numFmtId="0" fontId="28" fillId="0" borderId="23" xfId="0" applyFont="1" applyBorder="1" applyAlignment="1" applyProtection="1">
      <alignment/>
      <protection locked="0"/>
    </xf>
    <xf numFmtId="0" fontId="28" fillId="0" borderId="24" xfId="0" applyFont="1" applyBorder="1" applyAlignment="1" applyProtection="1">
      <alignment/>
      <protection locked="0"/>
    </xf>
    <xf numFmtId="0" fontId="28" fillId="0" borderId="25" xfId="0" applyFont="1" applyBorder="1" applyAlignment="1" applyProtection="1">
      <alignment/>
      <protection locked="0"/>
    </xf>
    <xf numFmtId="2" fontId="38" fillId="0" borderId="0" xfId="0" applyNumberFormat="1" applyFont="1" applyAlignment="1" applyProtection="1">
      <alignment horizontal="center"/>
      <protection hidden="1"/>
    </xf>
    <xf numFmtId="2" fontId="39" fillId="0" borderId="0" xfId="0" applyNumberFormat="1" applyFont="1" applyAlignment="1" applyProtection="1">
      <alignment horizontal="center"/>
      <protection hidden="1"/>
    </xf>
    <xf numFmtId="0" fontId="0" fillId="0" borderId="17" xfId="0" applyFont="1" applyBorder="1" applyAlignment="1" applyProtection="1">
      <alignment/>
      <protection hidden="1"/>
    </xf>
    <xf numFmtId="0" fontId="0" fillId="0" borderId="13" xfId="0" applyFont="1" applyFill="1" applyBorder="1" applyAlignment="1" applyProtection="1">
      <alignment horizontal="right"/>
      <protection hidden="1"/>
    </xf>
    <xf numFmtId="0" fontId="39" fillId="0" borderId="0" xfId="0" applyFont="1" applyAlignment="1" applyProtection="1">
      <alignment/>
      <protection hidden="1"/>
    </xf>
    <xf numFmtId="2" fontId="38" fillId="0" borderId="28" xfId="0" applyNumberFormat="1" applyFont="1" applyBorder="1" applyAlignment="1" applyProtection="1">
      <alignment horizontal="center" vertical="center"/>
      <protection hidden="1"/>
    </xf>
    <xf numFmtId="168" fontId="28" fillId="33" borderId="28" xfId="0" applyNumberFormat="1" applyFont="1" applyFill="1" applyBorder="1" applyAlignment="1" applyProtection="1">
      <alignment horizontal="center" vertical="center"/>
      <protection locked="0"/>
    </xf>
    <xf numFmtId="2" fontId="38" fillId="34" borderId="0" xfId="0" applyNumberFormat="1" applyFont="1" applyFill="1" applyBorder="1" applyAlignment="1" applyProtection="1">
      <alignment horizontal="center" vertical="center"/>
      <protection hidden="1"/>
    </xf>
    <xf numFmtId="9" fontId="0" fillId="34" borderId="17" xfId="0" applyNumberFormat="1" applyFont="1" applyFill="1" applyBorder="1" applyAlignment="1" applyProtection="1">
      <alignment/>
      <protection hidden="1"/>
    </xf>
    <xf numFmtId="0" fontId="29" fillId="0" borderId="0" xfId="0" applyFont="1" applyBorder="1" applyAlignment="1" applyProtection="1">
      <alignment horizontal="center"/>
      <protection/>
    </xf>
    <xf numFmtId="0" fontId="28" fillId="0" borderId="0" xfId="0" applyFont="1" applyBorder="1" applyAlignment="1" applyProtection="1">
      <alignment horizontal="center"/>
      <protection/>
    </xf>
    <xf numFmtId="0" fontId="29" fillId="0" borderId="0" xfId="0" applyFont="1" applyFill="1" applyBorder="1" applyAlignment="1" applyProtection="1">
      <alignment horizontal="center"/>
      <protection/>
    </xf>
    <xf numFmtId="0" fontId="28" fillId="0" borderId="0" xfId="0" applyFont="1" applyFill="1" applyBorder="1" applyAlignment="1" applyProtection="1">
      <alignment horizontal="center"/>
      <protection/>
    </xf>
    <xf numFmtId="0" fontId="27"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26" fillId="0" borderId="0" xfId="0" applyFont="1" applyBorder="1" applyAlignment="1" applyProtection="1">
      <alignment horizontal="center"/>
      <protection/>
    </xf>
    <xf numFmtId="0" fontId="31" fillId="0" borderId="0" xfId="0" applyFont="1" applyBorder="1" applyAlignment="1" applyProtection="1">
      <alignment horizontal="center"/>
      <protection/>
    </xf>
    <xf numFmtId="0" fontId="19" fillId="0" borderId="32" xfId="0" applyFont="1" applyBorder="1" applyAlignment="1" applyProtection="1">
      <alignment horizontal="center" vertical="center" wrapText="1"/>
      <protection/>
    </xf>
    <xf numFmtId="0" fontId="35" fillId="0" borderId="29" xfId="0" applyFont="1" applyBorder="1" applyAlignment="1" applyProtection="1">
      <alignment horizontal="center"/>
      <protection/>
    </xf>
    <xf numFmtId="0" fontId="35" fillId="0" borderId="29" xfId="0" applyFont="1" applyFill="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28" fillId="34" borderId="0" xfId="0" applyFont="1" applyFill="1" applyBorder="1" applyAlignment="1" applyProtection="1">
      <alignment/>
      <protection/>
    </xf>
    <xf numFmtId="0" fontId="0" fillId="34" borderId="16" xfId="0" applyFont="1" applyFill="1" applyBorder="1" applyAlignment="1" applyProtection="1">
      <alignment horizontal="center"/>
      <protection/>
    </xf>
    <xf numFmtId="0" fontId="28" fillId="34" borderId="12" xfId="0" applyFont="1" applyFill="1" applyBorder="1" applyAlignment="1" applyProtection="1">
      <alignment horizontal="right" vertical="center" wrapText="1"/>
      <protection/>
    </xf>
    <xf numFmtId="0" fontId="35" fillId="34" borderId="0" xfId="0" applyFont="1" applyFill="1" applyBorder="1" applyAlignment="1" applyProtection="1">
      <alignment horizontal="center"/>
      <protection/>
    </xf>
    <xf numFmtId="0" fontId="17" fillId="34" borderId="16" xfId="0" applyFont="1" applyFill="1" applyBorder="1" applyAlignment="1" applyProtection="1">
      <alignment/>
      <protection/>
    </xf>
    <xf numFmtId="0" fontId="28" fillId="34" borderId="12" xfId="0" applyFont="1" applyFill="1" applyBorder="1" applyAlignment="1" applyProtection="1">
      <alignment horizontal="right"/>
      <protection/>
    </xf>
    <xf numFmtId="0" fontId="35" fillId="34" borderId="0" xfId="0" applyFont="1" applyFill="1" applyBorder="1" applyAlignment="1" applyProtection="1">
      <alignment horizontal="center" vertical="center" wrapText="1"/>
      <protection/>
    </xf>
    <xf numFmtId="0" fontId="35" fillId="34" borderId="16" xfId="0" applyFont="1" applyFill="1" applyBorder="1" applyAlignment="1" applyProtection="1">
      <alignment horizontal="center"/>
      <protection/>
    </xf>
    <xf numFmtId="0" fontId="28" fillId="34" borderId="12" xfId="0" applyFont="1" applyFill="1" applyBorder="1" applyAlignment="1" applyProtection="1">
      <alignment horizontal="right" vertical="center"/>
      <protection/>
    </xf>
    <xf numFmtId="0" fontId="35" fillId="34" borderId="16" xfId="0" applyFont="1" applyFill="1" applyBorder="1" applyAlignment="1" applyProtection="1">
      <alignment horizontal="center" vertical="center" wrapText="1"/>
      <protection/>
    </xf>
    <xf numFmtId="0" fontId="38" fillId="34" borderId="0" xfId="0" applyFont="1" applyFill="1" applyBorder="1" applyAlignment="1" applyProtection="1">
      <alignment horizontal="center"/>
      <protection/>
    </xf>
    <xf numFmtId="0" fontId="0" fillId="34" borderId="12" xfId="0" applyFont="1" applyFill="1" applyBorder="1" applyAlignment="1" applyProtection="1">
      <alignment/>
      <protection/>
    </xf>
    <xf numFmtId="0" fontId="0" fillId="34" borderId="16" xfId="0" applyFont="1" applyFill="1" applyBorder="1" applyAlignment="1" applyProtection="1">
      <alignment/>
      <protection/>
    </xf>
    <xf numFmtId="0" fontId="28" fillId="34" borderId="16" xfId="0" applyFont="1" applyFill="1" applyBorder="1" applyAlignment="1" applyProtection="1">
      <alignment horizontal="center" vertical="center" wrapText="1"/>
      <protection/>
    </xf>
    <xf numFmtId="0" fontId="0" fillId="34" borderId="0" xfId="0" applyFont="1" applyFill="1" applyBorder="1" applyAlignment="1" applyProtection="1">
      <alignment/>
      <protection/>
    </xf>
    <xf numFmtId="0" fontId="28" fillId="34" borderId="16" xfId="0" applyFont="1" applyFill="1" applyBorder="1" applyAlignment="1" applyProtection="1">
      <alignment/>
      <protection/>
    </xf>
    <xf numFmtId="0" fontId="0" fillId="34" borderId="0" xfId="0" applyFont="1" applyFill="1" applyBorder="1" applyAlignment="1" applyProtection="1">
      <alignment horizontal="center"/>
      <protection/>
    </xf>
    <xf numFmtId="0" fontId="17" fillId="34" borderId="0" xfId="0" applyFont="1" applyFill="1" applyBorder="1" applyAlignment="1" applyProtection="1">
      <alignment/>
      <protection/>
    </xf>
    <xf numFmtId="0" fontId="28" fillId="34" borderId="0" xfId="0" applyFont="1" applyFill="1" applyBorder="1" applyAlignment="1" applyProtection="1">
      <alignment horizontal="center" vertical="center" wrapText="1"/>
      <protection/>
    </xf>
    <xf numFmtId="0" fontId="28" fillId="34" borderId="0" xfId="0" applyFont="1" applyFill="1" applyBorder="1" applyAlignment="1" applyProtection="1">
      <alignment horizontal="center"/>
      <protection/>
    </xf>
    <xf numFmtId="2" fontId="38" fillId="34" borderId="0" xfId="0" applyNumberFormat="1" applyFont="1" applyFill="1" applyBorder="1" applyAlignment="1" applyProtection="1">
      <alignment horizontal="center" vertical="center"/>
      <protection/>
    </xf>
    <xf numFmtId="0" fontId="11" fillId="0" borderId="0" xfId="0" applyFont="1" applyAlignment="1" applyProtection="1">
      <alignment horizontal="center"/>
      <protection locked="0"/>
    </xf>
    <xf numFmtId="0" fontId="0"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38" fillId="34" borderId="14" xfId="0" applyFont="1" applyFill="1" applyBorder="1" applyAlignment="1">
      <alignment horizontal="center"/>
    </xf>
    <xf numFmtId="0" fontId="39" fillId="34" borderId="14" xfId="0" applyFont="1" applyFill="1" applyBorder="1" applyAlignment="1" applyProtection="1">
      <alignment horizontal="center"/>
      <protection hidden="1"/>
    </xf>
    <xf numFmtId="0" fontId="73" fillId="34" borderId="0" xfId="0" applyFont="1" applyFill="1" applyBorder="1" applyAlignment="1" applyProtection="1">
      <alignment horizontal="center"/>
      <protection/>
    </xf>
    <xf numFmtId="0" fontId="73" fillId="34" borderId="14" xfId="0" applyFont="1" applyFill="1" applyBorder="1" applyAlignment="1" applyProtection="1">
      <alignment horizontal="center"/>
      <protection hidden="1"/>
    </xf>
    <xf numFmtId="0" fontId="30"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2" fillId="0" borderId="0" xfId="0" applyFont="1" applyBorder="1" applyAlignment="1" applyProtection="1">
      <alignment wrapText="1"/>
      <protection/>
    </xf>
    <xf numFmtId="0" fontId="1" fillId="0" borderId="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24" xfId="0" applyBorder="1" applyAlignment="1" applyProtection="1">
      <alignment horizontal="center" vertical="center"/>
      <protection/>
    </xf>
    <xf numFmtId="0" fontId="0" fillId="0" borderId="0" xfId="0" applyFont="1" applyAlignment="1" applyProtection="1">
      <alignment horizontal="left" wrapText="1"/>
      <protection/>
    </xf>
    <xf numFmtId="0" fontId="33" fillId="34" borderId="10" xfId="0" applyFont="1" applyFill="1" applyBorder="1" applyAlignment="1" applyProtection="1">
      <alignment horizontal="center"/>
      <protection/>
    </xf>
    <xf numFmtId="0" fontId="33" fillId="34" borderId="11" xfId="0" applyFont="1" applyFill="1" applyBorder="1" applyAlignment="1" applyProtection="1">
      <alignment horizontal="center"/>
      <protection/>
    </xf>
    <xf numFmtId="0" fontId="28" fillId="34" borderId="0" xfId="0" applyFont="1" applyFill="1" applyBorder="1" applyAlignment="1" applyProtection="1">
      <alignment horizontal="center" wrapText="1"/>
      <protection hidden="1"/>
    </xf>
    <xf numFmtId="0" fontId="28" fillId="0" borderId="26" xfId="0" applyFont="1" applyBorder="1" applyAlignment="1" applyProtection="1">
      <alignment horizontal="center"/>
      <protection/>
    </xf>
    <xf numFmtId="0" fontId="28" fillId="0" borderId="27" xfId="0" applyFont="1" applyBorder="1" applyAlignment="1" applyProtection="1">
      <alignment horizontal="center"/>
      <protection/>
    </xf>
    <xf numFmtId="0" fontId="35" fillId="0" borderId="33" xfId="0" applyFont="1" applyBorder="1" applyAlignment="1" applyProtection="1">
      <alignment horizontal="center" vertical="center"/>
      <protection/>
    </xf>
    <xf numFmtId="0" fontId="35" fillId="0" borderId="18" xfId="0" applyFont="1" applyBorder="1" applyAlignment="1" applyProtection="1">
      <alignment horizontal="center" vertical="center"/>
      <protection/>
    </xf>
    <xf numFmtId="0" fontId="35" fillId="0" borderId="30" xfId="0" applyFont="1" applyBorder="1" applyAlignment="1" applyProtection="1">
      <alignment horizontal="center" vertical="center"/>
      <protection/>
    </xf>
    <xf numFmtId="0" fontId="28" fillId="0" borderId="11" xfId="0" applyFont="1" applyBorder="1" applyAlignment="1" applyProtection="1">
      <alignment horizontal="center" vertical="center"/>
      <protection/>
    </xf>
    <xf numFmtId="0" fontId="28" fillId="0" borderId="34"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28" fillId="0" borderId="19" xfId="0" applyFont="1" applyBorder="1" applyAlignment="1" applyProtection="1">
      <alignment horizontal="center" vertical="center"/>
      <protection/>
    </xf>
    <xf numFmtId="0" fontId="28" fillId="0" borderId="14" xfId="0" applyFont="1" applyBorder="1" applyAlignment="1" applyProtection="1">
      <alignment horizontal="center" vertical="center"/>
      <protection/>
    </xf>
    <xf numFmtId="0" fontId="28" fillId="0" borderId="31" xfId="0" applyFont="1" applyBorder="1" applyAlignment="1" applyProtection="1">
      <alignment horizontal="center" vertical="center"/>
      <protection/>
    </xf>
    <xf numFmtId="0" fontId="11" fillId="0" borderId="10" xfId="0" applyFont="1" applyBorder="1" applyAlignment="1" applyProtection="1">
      <alignment horizontal="center"/>
      <protection hidden="1"/>
    </xf>
    <xf numFmtId="0" fontId="11" fillId="0" borderId="15" xfId="0" applyFont="1" applyBorder="1" applyAlignment="1" applyProtection="1">
      <alignment horizontal="center"/>
      <protection hidden="1"/>
    </xf>
    <xf numFmtId="0" fontId="24" fillId="0" borderId="35" xfId="0" applyFont="1" applyBorder="1" applyAlignment="1" applyProtection="1">
      <alignment horizontal="center"/>
      <protection/>
    </xf>
    <xf numFmtId="0" fontId="24" fillId="0" borderId="36" xfId="0" applyFont="1" applyBorder="1" applyAlignment="1" applyProtection="1">
      <alignment horizontal="center"/>
      <protection/>
    </xf>
    <xf numFmtId="0" fontId="24" fillId="0" borderId="37" xfId="0" applyFont="1" applyBorder="1" applyAlignment="1" applyProtection="1">
      <alignment horizontal="center"/>
      <protection/>
    </xf>
    <xf numFmtId="0" fontId="19" fillId="0" borderId="38" xfId="0" applyFont="1" applyBorder="1" applyAlignment="1" applyProtection="1">
      <alignment horizontal="center" vertical="center" wrapText="1"/>
      <protection/>
    </xf>
    <xf numFmtId="0" fontId="28" fillId="0" borderId="26" xfId="0" applyFont="1" applyBorder="1" applyAlignment="1" applyProtection="1">
      <alignment horizontal="center" vertical="center" wrapText="1"/>
      <protection/>
    </xf>
    <xf numFmtId="0" fontId="28" fillId="0" borderId="27" xfId="0" applyFont="1" applyBorder="1" applyAlignment="1" applyProtection="1">
      <alignment horizontal="center" vertical="center" wrapText="1"/>
      <protection/>
    </xf>
    <xf numFmtId="0" fontId="0" fillId="0" borderId="33" xfId="0" applyFont="1" applyBorder="1" applyAlignment="1" applyProtection="1">
      <alignment horizontal="center"/>
      <protection/>
    </xf>
    <xf numFmtId="0" fontId="0" fillId="0" borderId="30" xfId="0" applyFont="1" applyBorder="1" applyAlignment="1" applyProtection="1">
      <alignment horizontal="center"/>
      <protection/>
    </xf>
    <xf numFmtId="0" fontId="38" fillId="34" borderId="12" xfId="0" applyFont="1" applyFill="1" applyBorder="1" applyAlignment="1" applyProtection="1">
      <alignment horizontal="right"/>
      <protection/>
    </xf>
    <xf numFmtId="0" fontId="38" fillId="34" borderId="0" xfId="0" applyFont="1" applyFill="1" applyBorder="1" applyAlignment="1" applyProtection="1">
      <alignment horizontal="right"/>
      <protection/>
    </xf>
    <xf numFmtId="0" fontId="33" fillId="34" borderId="15" xfId="0" applyFont="1" applyFill="1" applyBorder="1" applyAlignment="1" applyProtection="1">
      <alignment horizontal="center"/>
      <protection/>
    </xf>
    <xf numFmtId="0" fontId="17" fillId="34" borderId="12" xfId="0" applyFont="1" applyFill="1" applyBorder="1" applyAlignment="1" applyProtection="1">
      <alignment horizontal="left"/>
      <protection/>
    </xf>
    <xf numFmtId="0" fontId="17" fillId="34" borderId="0" xfId="0" applyFont="1" applyFill="1" applyBorder="1" applyAlignment="1" applyProtection="1">
      <alignment horizontal="left"/>
      <protection/>
    </xf>
    <xf numFmtId="0" fontId="28" fillId="34" borderId="16" xfId="0" applyFont="1" applyFill="1" applyBorder="1" applyAlignment="1" applyProtection="1">
      <alignment horizont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238125</xdr:colOff>
      <xdr:row>30</xdr:row>
      <xdr:rowOff>38100</xdr:rowOff>
    </xdr:from>
    <xdr:to>
      <xdr:col>8</xdr:col>
      <xdr:colOff>533400</xdr:colOff>
      <xdr:row>32</xdr:row>
      <xdr:rowOff>76200</xdr:rowOff>
    </xdr:to>
    <xdr:pic>
      <xdr:nvPicPr>
        <xdr:cNvPr id="1" name="Picture 6"/>
        <xdr:cNvPicPr preferRelativeResize="1">
          <a:picLocks noChangeAspect="1"/>
        </xdr:cNvPicPr>
      </xdr:nvPicPr>
      <xdr:blipFill>
        <a:blip r:embed="rId1"/>
        <a:stretch>
          <a:fillRect/>
        </a:stretch>
      </xdr:blipFill>
      <xdr:spPr>
        <a:xfrm>
          <a:off x="3286125" y="5457825"/>
          <a:ext cx="2124075" cy="361950"/>
        </a:xfrm>
        <a:prstGeom prst="rect">
          <a:avLst/>
        </a:prstGeom>
        <a:noFill/>
        <a:ln w="9525" cmpd="sng">
          <a:noFill/>
        </a:ln>
      </xdr:spPr>
    </xdr:pic>
    <xdr:clientData/>
  </xdr:twoCellAnchor>
  <xdr:twoCellAnchor editAs="absolute">
    <xdr:from>
      <xdr:col>2</xdr:col>
      <xdr:colOff>333375</xdr:colOff>
      <xdr:row>29</xdr:row>
      <xdr:rowOff>142875</xdr:rowOff>
    </xdr:from>
    <xdr:to>
      <xdr:col>5</xdr:col>
      <xdr:colOff>0</xdr:colOff>
      <xdr:row>32</xdr:row>
      <xdr:rowOff>66675</xdr:rowOff>
    </xdr:to>
    <xdr:pic>
      <xdr:nvPicPr>
        <xdr:cNvPr id="2" name="Picture 7" descr="DOTLOGO2"/>
        <xdr:cNvPicPr preferRelativeResize="1">
          <a:picLocks noChangeAspect="1"/>
        </xdr:cNvPicPr>
      </xdr:nvPicPr>
      <xdr:blipFill>
        <a:blip r:embed="rId2"/>
        <a:stretch>
          <a:fillRect/>
        </a:stretch>
      </xdr:blipFill>
      <xdr:spPr>
        <a:xfrm>
          <a:off x="1552575" y="5400675"/>
          <a:ext cx="1495425" cy="409575"/>
        </a:xfrm>
        <a:prstGeom prst="rect">
          <a:avLst/>
        </a:prstGeom>
        <a:noFill/>
        <a:ln w="9525" cmpd="sng">
          <a:noFill/>
        </a:ln>
      </xdr:spPr>
    </xdr:pic>
    <xdr:clientData/>
  </xdr:twoCellAnchor>
  <xdr:twoCellAnchor editAs="absolute">
    <xdr:from>
      <xdr:col>2</xdr:col>
      <xdr:colOff>342900</xdr:colOff>
      <xdr:row>26</xdr:row>
      <xdr:rowOff>57150</xdr:rowOff>
    </xdr:from>
    <xdr:to>
      <xdr:col>5</xdr:col>
      <xdr:colOff>9525</xdr:colOff>
      <xdr:row>29</xdr:row>
      <xdr:rowOff>114300</xdr:rowOff>
    </xdr:to>
    <xdr:pic>
      <xdr:nvPicPr>
        <xdr:cNvPr id="3" name="Picture 8" descr="ICT_Logo_Color"/>
        <xdr:cNvPicPr preferRelativeResize="1">
          <a:picLocks noChangeAspect="1"/>
        </xdr:cNvPicPr>
      </xdr:nvPicPr>
      <xdr:blipFill>
        <a:blip r:embed="rId3"/>
        <a:stretch>
          <a:fillRect/>
        </a:stretch>
      </xdr:blipFill>
      <xdr:spPr>
        <a:xfrm>
          <a:off x="1562100" y="4829175"/>
          <a:ext cx="1495425" cy="542925"/>
        </a:xfrm>
        <a:prstGeom prst="rect">
          <a:avLst/>
        </a:prstGeom>
        <a:noFill/>
        <a:ln w="9525" cmpd="sng">
          <a:noFill/>
        </a:ln>
      </xdr:spPr>
    </xdr:pic>
    <xdr:clientData/>
  </xdr:twoCellAnchor>
  <xdr:twoCellAnchor editAs="oneCell">
    <xdr:from>
      <xdr:col>5</xdr:col>
      <xdr:colOff>533400</xdr:colOff>
      <xdr:row>27</xdr:row>
      <xdr:rowOff>0</xdr:rowOff>
    </xdr:from>
    <xdr:to>
      <xdr:col>8</xdr:col>
      <xdr:colOff>228600</xdr:colOff>
      <xdr:row>29</xdr:row>
      <xdr:rowOff>85725</xdr:rowOff>
    </xdr:to>
    <xdr:pic>
      <xdr:nvPicPr>
        <xdr:cNvPr id="4" name="Picture 16" descr="dotfhwa2"/>
        <xdr:cNvPicPr preferRelativeResize="1">
          <a:picLocks noChangeAspect="1"/>
        </xdr:cNvPicPr>
      </xdr:nvPicPr>
      <xdr:blipFill>
        <a:blip r:embed="rId4"/>
        <a:stretch>
          <a:fillRect/>
        </a:stretch>
      </xdr:blipFill>
      <xdr:spPr>
        <a:xfrm>
          <a:off x="3581400" y="4933950"/>
          <a:ext cx="15240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B1:Z33"/>
  <sheetViews>
    <sheetView showGridLines="0" zoomScale="78" zoomScaleNormal="78" zoomScalePageLayoutView="0" workbookViewId="0" topLeftCell="A1">
      <selection activeCell="A1" sqref="A1"/>
    </sheetView>
  </sheetViews>
  <sheetFormatPr defaultColWidth="9.140625" defaultRowHeight="12.75"/>
  <cols>
    <col min="1" max="14" width="9.140625" style="38" customWidth="1"/>
    <col min="15" max="16" width="5.140625" style="38" customWidth="1"/>
    <col min="17" max="16384" width="9.140625" style="38" customWidth="1"/>
  </cols>
  <sheetData>
    <row r="1" spans="3:16" ht="12.75" customHeight="1" thickTop="1">
      <c r="C1" s="73"/>
      <c r="D1" s="74"/>
      <c r="E1" s="74"/>
      <c r="F1" s="74"/>
      <c r="G1" s="74"/>
      <c r="H1" s="74"/>
      <c r="I1" s="74"/>
      <c r="J1" s="74"/>
      <c r="K1" s="75"/>
      <c r="L1" s="75"/>
      <c r="M1" s="75"/>
      <c r="N1" s="75"/>
      <c r="O1" s="75"/>
      <c r="P1" s="76"/>
    </row>
    <row r="2" spans="3:16" ht="12.75" customHeight="1">
      <c r="C2" s="63"/>
      <c r="D2" s="59"/>
      <c r="E2" s="59"/>
      <c r="F2" s="59"/>
      <c r="H2" s="94"/>
      <c r="J2" s="94"/>
      <c r="K2" s="94"/>
      <c r="L2" s="51"/>
      <c r="M2" s="51"/>
      <c r="N2" s="51"/>
      <c r="O2" s="51"/>
      <c r="P2" s="64"/>
    </row>
    <row r="3" spans="3:26" s="44" customFormat="1" ht="23.25" customHeight="1">
      <c r="C3" s="77"/>
      <c r="D3" s="46"/>
      <c r="E3" s="46"/>
      <c r="F3" s="46"/>
      <c r="G3" s="94"/>
      <c r="H3" s="94"/>
      <c r="I3" s="143" t="s">
        <v>93</v>
      </c>
      <c r="J3" s="94"/>
      <c r="K3" s="94"/>
      <c r="L3" s="52"/>
      <c r="M3" s="52"/>
      <c r="N3" s="52"/>
      <c r="O3" s="52"/>
      <c r="P3" s="78"/>
      <c r="Q3" s="57"/>
      <c r="W3" s="58"/>
      <c r="X3" s="58"/>
      <c r="Y3" s="58"/>
      <c r="Z3" s="58"/>
    </row>
    <row r="4" spans="3:26" s="44" customFormat="1" ht="12.75" customHeight="1">
      <c r="C4" s="77"/>
      <c r="D4" s="46"/>
      <c r="E4" s="46"/>
      <c r="F4" s="46"/>
      <c r="G4" s="46"/>
      <c r="H4" s="46"/>
      <c r="I4" s="142" t="s">
        <v>128</v>
      </c>
      <c r="J4" s="46"/>
      <c r="K4" s="53"/>
      <c r="L4" s="53"/>
      <c r="M4" s="52"/>
      <c r="N4" s="52"/>
      <c r="O4" s="52"/>
      <c r="P4" s="79"/>
      <c r="Q4" s="46"/>
      <c r="W4" s="47"/>
      <c r="X4" s="47"/>
      <c r="Y4" s="47"/>
      <c r="Z4" s="47"/>
    </row>
    <row r="5" spans="3:26" ht="12.75" customHeight="1">
      <c r="C5" s="63"/>
      <c r="D5" s="59"/>
      <c r="E5" s="59"/>
      <c r="F5" s="59"/>
      <c r="G5" s="59"/>
      <c r="H5" s="59"/>
      <c r="I5" s="59"/>
      <c r="J5" s="59"/>
      <c r="K5" s="51"/>
      <c r="L5" s="54"/>
      <c r="M5" s="51"/>
      <c r="N5" s="51"/>
      <c r="O5" s="51"/>
      <c r="P5" s="64"/>
      <c r="W5" s="47"/>
      <c r="X5" s="47"/>
      <c r="Y5" s="47"/>
      <c r="Z5" s="47"/>
    </row>
    <row r="6" spans="3:26" ht="20.25">
      <c r="C6" s="63"/>
      <c r="D6" s="59"/>
      <c r="E6" s="59"/>
      <c r="F6" s="59"/>
      <c r="G6" s="80"/>
      <c r="H6" s="80"/>
      <c r="I6" s="141" t="s">
        <v>101</v>
      </c>
      <c r="J6" s="81"/>
      <c r="K6" s="81"/>
      <c r="L6" s="81"/>
      <c r="M6" s="81"/>
      <c r="N6" s="81"/>
      <c r="O6" s="81"/>
      <c r="P6" s="82"/>
      <c r="Q6" s="61"/>
      <c r="W6" s="47"/>
      <c r="X6" s="47"/>
      <c r="Y6" s="47"/>
      <c r="Z6" s="47"/>
    </row>
    <row r="7" spans="2:26" ht="21" customHeight="1">
      <c r="B7" s="62"/>
      <c r="C7" s="83"/>
      <c r="D7" s="84"/>
      <c r="E7" s="84"/>
      <c r="F7" s="80"/>
      <c r="G7" s="80"/>
      <c r="H7" s="80"/>
      <c r="I7" s="141" t="s">
        <v>102</v>
      </c>
      <c r="J7" s="81"/>
      <c r="K7" s="81"/>
      <c r="L7" s="81"/>
      <c r="M7" s="81"/>
      <c r="N7" s="81"/>
      <c r="O7" s="81"/>
      <c r="P7" s="82"/>
      <c r="Q7" s="61"/>
      <c r="W7" s="47"/>
      <c r="X7" s="47"/>
      <c r="Y7" s="47"/>
      <c r="Z7" s="47"/>
    </row>
    <row r="8" spans="2:26" ht="15.75">
      <c r="B8" s="60"/>
      <c r="C8" s="85"/>
      <c r="D8" s="80"/>
      <c r="E8" s="80"/>
      <c r="F8" s="80"/>
      <c r="G8" s="80"/>
      <c r="H8" s="80"/>
      <c r="J8" s="81"/>
      <c r="K8" s="81"/>
      <c r="L8" s="81"/>
      <c r="M8" s="81"/>
      <c r="N8" s="81"/>
      <c r="O8" s="81"/>
      <c r="P8" s="82"/>
      <c r="Q8" s="61"/>
      <c r="W8" s="47"/>
      <c r="X8" s="47"/>
      <c r="Y8" s="47"/>
      <c r="Z8" s="47"/>
    </row>
    <row r="9" spans="2:26" ht="12.75" customHeight="1">
      <c r="B9" s="60"/>
      <c r="C9" s="85"/>
      <c r="D9" s="80"/>
      <c r="E9" s="80"/>
      <c r="F9" s="80"/>
      <c r="G9" s="80"/>
      <c r="H9" s="80"/>
      <c r="I9" s="138" t="s">
        <v>105</v>
      </c>
      <c r="J9" s="59"/>
      <c r="K9" s="51"/>
      <c r="L9" s="54"/>
      <c r="M9" s="51"/>
      <c r="N9" s="51"/>
      <c r="O9" s="51"/>
      <c r="P9" s="64"/>
      <c r="W9" s="47"/>
      <c r="X9" s="47"/>
      <c r="Y9" s="47"/>
      <c r="Z9" s="47"/>
    </row>
    <row r="10" spans="2:26" ht="15.75">
      <c r="B10" s="60"/>
      <c r="C10" s="85"/>
      <c r="D10" s="80"/>
      <c r="E10" s="80"/>
      <c r="F10" s="80"/>
      <c r="G10" s="80"/>
      <c r="H10" s="80"/>
      <c r="I10" s="95"/>
      <c r="J10" s="59"/>
      <c r="K10" s="51"/>
      <c r="L10" s="54"/>
      <c r="M10" s="51"/>
      <c r="N10" s="51"/>
      <c r="O10" s="51"/>
      <c r="P10" s="64"/>
      <c r="W10" s="47"/>
      <c r="X10" s="47"/>
      <c r="Y10" s="47"/>
      <c r="Z10" s="47"/>
    </row>
    <row r="11" spans="3:26" ht="15.75">
      <c r="C11" s="63"/>
      <c r="D11" s="59"/>
      <c r="E11" s="59"/>
      <c r="F11" s="137" t="s">
        <v>103</v>
      </c>
      <c r="G11" s="59"/>
      <c r="H11" s="59"/>
      <c r="I11" s="95"/>
      <c r="J11" s="59"/>
      <c r="K11" s="51"/>
      <c r="L11" s="139" t="s">
        <v>104</v>
      </c>
      <c r="M11" s="55"/>
      <c r="N11" s="51"/>
      <c r="O11" s="51"/>
      <c r="P11" s="64"/>
      <c r="W11" s="47"/>
      <c r="X11" s="47"/>
      <c r="Y11" s="47"/>
      <c r="Z11" s="47"/>
    </row>
    <row r="12" spans="3:26" ht="15.75">
      <c r="C12" s="63"/>
      <c r="D12" s="59"/>
      <c r="E12" s="59"/>
      <c r="F12" s="138" t="s">
        <v>106</v>
      </c>
      <c r="G12" s="59"/>
      <c r="H12" s="59"/>
      <c r="I12" s="95"/>
      <c r="J12" s="59"/>
      <c r="K12" s="51"/>
      <c r="L12" s="140" t="s">
        <v>109</v>
      </c>
      <c r="M12" s="51"/>
      <c r="N12" s="51"/>
      <c r="O12" s="51"/>
      <c r="P12" s="64"/>
      <c r="W12" s="47"/>
      <c r="X12" s="47"/>
      <c r="Y12" s="47"/>
      <c r="Z12" s="47"/>
    </row>
    <row r="13" spans="3:26" ht="15.75">
      <c r="C13" s="63"/>
      <c r="D13" s="59"/>
      <c r="E13" s="59"/>
      <c r="F13" s="138" t="s">
        <v>107</v>
      </c>
      <c r="G13" s="59"/>
      <c r="H13" s="59"/>
      <c r="I13" s="93"/>
      <c r="J13" s="59"/>
      <c r="K13" s="51"/>
      <c r="L13" s="140" t="s">
        <v>110</v>
      </c>
      <c r="M13" s="51"/>
      <c r="N13" s="51"/>
      <c r="O13" s="51"/>
      <c r="P13" s="64"/>
      <c r="U13" s="47"/>
      <c r="W13" s="47"/>
      <c r="X13" s="47"/>
      <c r="Y13" s="47"/>
      <c r="Z13" s="47"/>
    </row>
    <row r="14" spans="3:26" ht="15.75">
      <c r="C14" s="63"/>
      <c r="D14" s="59"/>
      <c r="E14" s="59"/>
      <c r="F14" s="138" t="s">
        <v>108</v>
      </c>
      <c r="G14" s="59"/>
      <c r="H14" s="59"/>
      <c r="I14" s="93"/>
      <c r="J14" s="59"/>
      <c r="K14" s="51"/>
      <c r="L14" s="140" t="s">
        <v>111</v>
      </c>
      <c r="M14" s="51"/>
      <c r="N14" s="51"/>
      <c r="O14" s="51"/>
      <c r="P14" s="64"/>
      <c r="U14" s="47"/>
      <c r="W14" s="47"/>
      <c r="X14" s="47"/>
      <c r="Y14" s="47"/>
      <c r="Z14" s="47"/>
    </row>
    <row r="15" spans="3:16" ht="12.75" customHeight="1">
      <c r="C15" s="63"/>
      <c r="D15" s="59"/>
      <c r="E15" s="59"/>
      <c r="F15" s="59"/>
      <c r="G15" s="59"/>
      <c r="H15" s="59"/>
      <c r="I15" s="59"/>
      <c r="J15" s="59"/>
      <c r="K15" s="51"/>
      <c r="L15" s="51"/>
      <c r="M15" s="51"/>
      <c r="N15" s="51"/>
      <c r="O15" s="51"/>
      <c r="P15" s="64"/>
    </row>
    <row r="16" spans="3:16" ht="12.75" customHeight="1">
      <c r="C16" s="63"/>
      <c r="D16" s="59"/>
      <c r="E16" s="59"/>
      <c r="F16" s="59"/>
      <c r="G16" s="59"/>
      <c r="H16" s="59"/>
      <c r="I16" s="59"/>
      <c r="J16" s="59"/>
      <c r="K16" s="51"/>
      <c r="L16" s="51"/>
      <c r="M16" s="51"/>
      <c r="N16" s="51"/>
      <c r="O16" s="51"/>
      <c r="P16" s="64"/>
    </row>
    <row r="17" spans="3:16" ht="12.75" customHeight="1">
      <c r="C17" s="63"/>
      <c r="D17" s="59"/>
      <c r="E17" s="59"/>
      <c r="F17" s="59"/>
      <c r="G17" s="59"/>
      <c r="H17" s="59"/>
      <c r="I17" s="59"/>
      <c r="J17" s="59"/>
      <c r="K17" s="51"/>
      <c r="L17" s="51"/>
      <c r="M17" s="51"/>
      <c r="N17" s="51"/>
      <c r="O17" s="51"/>
      <c r="P17" s="64"/>
    </row>
    <row r="18" spans="3:16" ht="12.75" customHeight="1">
      <c r="C18" s="63"/>
      <c r="D18" s="59"/>
      <c r="E18" s="59"/>
      <c r="F18" s="59"/>
      <c r="G18" s="59"/>
      <c r="H18" s="59"/>
      <c r="I18" s="59"/>
      <c r="J18" s="59"/>
      <c r="K18" s="51"/>
      <c r="L18" s="51"/>
      <c r="M18" s="51"/>
      <c r="N18" s="51"/>
      <c r="O18" s="51"/>
      <c r="P18" s="64"/>
    </row>
    <row r="19" spans="3:16" ht="12.75" customHeight="1">
      <c r="C19" s="63"/>
      <c r="D19" s="59"/>
      <c r="E19" s="59"/>
      <c r="F19" s="59"/>
      <c r="G19" s="59"/>
      <c r="H19" s="59"/>
      <c r="I19" s="59"/>
      <c r="J19" s="59"/>
      <c r="K19" s="54"/>
      <c r="L19" s="59"/>
      <c r="M19" s="59"/>
      <c r="N19" s="51"/>
      <c r="O19" s="51"/>
      <c r="P19" s="64"/>
    </row>
    <row r="20" spans="3:16" ht="12.75" customHeight="1">
      <c r="C20" s="63"/>
      <c r="D20" s="59"/>
      <c r="E20" s="86"/>
      <c r="F20" s="86"/>
      <c r="G20" s="86"/>
      <c r="H20" s="86"/>
      <c r="I20" s="86"/>
      <c r="J20" s="59"/>
      <c r="K20" s="59"/>
      <c r="L20" s="59"/>
      <c r="M20" s="59"/>
      <c r="N20" s="59"/>
      <c r="O20" s="59"/>
      <c r="P20" s="64"/>
    </row>
    <row r="21" spans="3:16" ht="12.75" customHeight="1">
      <c r="C21" s="63"/>
      <c r="D21" s="59"/>
      <c r="E21" s="86"/>
      <c r="F21" s="144" t="s">
        <v>51</v>
      </c>
      <c r="G21" s="86"/>
      <c r="H21" s="86"/>
      <c r="I21" s="59"/>
      <c r="J21" s="180" t="s">
        <v>52</v>
      </c>
      <c r="K21" s="180"/>
      <c r="L21" s="180"/>
      <c r="M21" s="180"/>
      <c r="N21" s="180"/>
      <c r="O21" s="180"/>
      <c r="P21" s="64"/>
    </row>
    <row r="22" spans="3:16" ht="12.75" customHeight="1">
      <c r="C22" s="63"/>
      <c r="D22" s="181" t="s">
        <v>50</v>
      </c>
      <c r="E22" s="182"/>
      <c r="F22" s="182"/>
      <c r="G22" s="182"/>
      <c r="H22" s="182"/>
      <c r="I22" s="59"/>
      <c r="J22" s="183" t="s">
        <v>100</v>
      </c>
      <c r="K22" s="184"/>
      <c r="L22" s="184"/>
      <c r="M22" s="184"/>
      <c r="N22" s="184"/>
      <c r="O22" s="184"/>
      <c r="P22" s="64"/>
    </row>
    <row r="23" spans="3:16" ht="12.75">
      <c r="C23" s="63"/>
      <c r="D23" s="182"/>
      <c r="E23" s="182"/>
      <c r="F23" s="182"/>
      <c r="G23" s="182"/>
      <c r="H23" s="182"/>
      <c r="I23" s="86"/>
      <c r="J23" s="184"/>
      <c r="K23" s="184"/>
      <c r="L23" s="184"/>
      <c r="M23" s="184"/>
      <c r="N23" s="184"/>
      <c r="O23" s="184"/>
      <c r="P23" s="64"/>
    </row>
    <row r="24" spans="3:16" ht="12.75">
      <c r="C24" s="63"/>
      <c r="D24" s="182"/>
      <c r="E24" s="182"/>
      <c r="F24" s="182"/>
      <c r="G24" s="182"/>
      <c r="H24" s="182"/>
      <c r="I24" s="86"/>
      <c r="J24" s="184"/>
      <c r="K24" s="184"/>
      <c r="L24" s="184"/>
      <c r="M24" s="184"/>
      <c r="N24" s="184"/>
      <c r="O24" s="184"/>
      <c r="P24" s="64"/>
    </row>
    <row r="25" spans="3:16" ht="12.75">
      <c r="C25" s="63"/>
      <c r="D25" s="182"/>
      <c r="E25" s="182"/>
      <c r="F25" s="182"/>
      <c r="G25" s="182"/>
      <c r="H25" s="182"/>
      <c r="I25" s="59"/>
      <c r="J25" s="184"/>
      <c r="K25" s="184"/>
      <c r="L25" s="184"/>
      <c r="M25" s="184"/>
      <c r="N25" s="184"/>
      <c r="O25" s="184"/>
      <c r="P25" s="64"/>
    </row>
    <row r="26" spans="3:16" ht="12.75">
      <c r="C26" s="63"/>
      <c r="D26" s="59"/>
      <c r="E26" s="59"/>
      <c r="F26" s="59"/>
      <c r="G26" s="59"/>
      <c r="H26" s="59"/>
      <c r="I26" s="59"/>
      <c r="J26" s="184"/>
      <c r="K26" s="184"/>
      <c r="L26" s="184"/>
      <c r="M26" s="184"/>
      <c r="N26" s="184"/>
      <c r="O26" s="184"/>
      <c r="P26" s="64"/>
    </row>
    <row r="27" spans="3:16" ht="12.75">
      <c r="C27" s="63"/>
      <c r="D27" s="59"/>
      <c r="E27" s="59"/>
      <c r="F27" s="59"/>
      <c r="G27" s="59"/>
      <c r="H27" s="59"/>
      <c r="I27" s="59"/>
      <c r="J27" s="184"/>
      <c r="K27" s="184"/>
      <c r="L27" s="184"/>
      <c r="M27" s="184"/>
      <c r="N27" s="184"/>
      <c r="O27" s="184"/>
      <c r="P27" s="64"/>
    </row>
    <row r="28" spans="3:16" ht="12.75">
      <c r="C28" s="63"/>
      <c r="D28" s="59"/>
      <c r="E28" s="59"/>
      <c r="F28" s="59"/>
      <c r="G28" s="59"/>
      <c r="H28" s="59"/>
      <c r="I28" s="59"/>
      <c r="J28" s="184"/>
      <c r="K28" s="184"/>
      <c r="L28" s="184"/>
      <c r="M28" s="184"/>
      <c r="N28" s="184"/>
      <c r="O28" s="184"/>
      <c r="P28" s="64"/>
    </row>
    <row r="29" spans="3:16" ht="12.75">
      <c r="C29" s="63"/>
      <c r="D29" s="59"/>
      <c r="E29" s="59"/>
      <c r="F29" s="59"/>
      <c r="G29" s="59"/>
      <c r="H29" s="59"/>
      <c r="I29" s="59"/>
      <c r="J29" s="184"/>
      <c r="K29" s="184"/>
      <c r="L29" s="184"/>
      <c r="M29" s="184"/>
      <c r="N29" s="184"/>
      <c r="O29" s="184"/>
      <c r="P29" s="64"/>
    </row>
    <row r="30" spans="3:16" ht="12.75">
      <c r="C30" s="63"/>
      <c r="D30" s="59"/>
      <c r="E30" s="59"/>
      <c r="F30" s="59"/>
      <c r="G30" s="59"/>
      <c r="H30" s="59"/>
      <c r="I30" s="59"/>
      <c r="J30" s="184"/>
      <c r="K30" s="184"/>
      <c r="L30" s="184"/>
      <c r="M30" s="184"/>
      <c r="N30" s="184"/>
      <c r="O30" s="184"/>
      <c r="P30" s="64"/>
    </row>
    <row r="31" spans="3:16" ht="12.75">
      <c r="C31" s="63"/>
      <c r="D31" s="59"/>
      <c r="E31" s="59"/>
      <c r="F31" s="59"/>
      <c r="G31" s="59"/>
      <c r="H31" s="59"/>
      <c r="I31" s="59"/>
      <c r="J31" s="184"/>
      <c r="K31" s="184"/>
      <c r="L31" s="184"/>
      <c r="M31" s="184"/>
      <c r="N31" s="184"/>
      <c r="O31" s="184"/>
      <c r="P31" s="64"/>
    </row>
    <row r="32" spans="3:16" ht="12.75">
      <c r="C32" s="63"/>
      <c r="D32" s="59"/>
      <c r="E32" s="59"/>
      <c r="F32" s="59"/>
      <c r="G32" s="59"/>
      <c r="H32" s="59"/>
      <c r="I32" s="59"/>
      <c r="J32" s="184"/>
      <c r="K32" s="184"/>
      <c r="L32" s="184"/>
      <c r="M32" s="184"/>
      <c r="N32" s="184"/>
      <c r="O32" s="184"/>
      <c r="P32" s="64"/>
    </row>
    <row r="33" spans="3:16" ht="13.5" thickBot="1">
      <c r="C33" s="87"/>
      <c r="D33" s="88"/>
      <c r="E33" s="88"/>
      <c r="F33" s="88"/>
      <c r="G33" s="88"/>
      <c r="H33" s="88"/>
      <c r="I33" s="88"/>
      <c r="J33" s="185"/>
      <c r="K33" s="185"/>
      <c r="L33" s="185"/>
      <c r="M33" s="185"/>
      <c r="N33" s="185"/>
      <c r="O33" s="185"/>
      <c r="P33" s="89"/>
    </row>
    <row r="34" ht="13.5" thickTop="1"/>
  </sheetData>
  <sheetProtection password="DBD3" sheet="1" objects="1" scenarios="1" selectLockedCells="1"/>
  <mergeCells count="3">
    <mergeCell ref="J21:O21"/>
    <mergeCell ref="D22:H25"/>
    <mergeCell ref="J22:O33"/>
  </mergeCells>
  <printOptions/>
  <pageMargins left="0.75" right="0.75" top="1" bottom="1" header="0.5" footer="0.5"/>
  <pageSetup horizontalDpi="600" verticalDpi="600" orientation="landscape" scale="87"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Q44"/>
  <sheetViews>
    <sheetView showGridLines="0" tabSelected="1" zoomScale="92" zoomScaleNormal="92" zoomScalePageLayoutView="0" workbookViewId="0" topLeftCell="A1">
      <selection activeCell="D4" sqref="D4"/>
    </sheetView>
  </sheetViews>
  <sheetFormatPr defaultColWidth="9.140625" defaultRowHeight="12.75"/>
  <cols>
    <col min="1" max="1" width="1.8515625" style="38" customWidth="1"/>
    <col min="2" max="2" width="54.57421875" style="38" customWidth="1"/>
    <col min="3" max="3" width="15.28125" style="38" customWidth="1"/>
    <col min="4" max="4" width="15.140625" style="38" customWidth="1"/>
    <col min="5" max="5" width="13.421875" style="38" customWidth="1"/>
    <col min="6" max="6" width="14.421875" style="38" customWidth="1"/>
    <col min="7" max="7" width="10.00390625" style="38" customWidth="1"/>
    <col min="8" max="9" width="9.140625" style="38" customWidth="1"/>
    <col min="10" max="10" width="8.8515625" style="38" customWidth="1"/>
    <col min="11" max="16384" width="9.140625" style="38" customWidth="1"/>
  </cols>
  <sheetData>
    <row r="1" spans="1:6" ht="13.5" thickBot="1">
      <c r="A1" s="1"/>
      <c r="B1" s="1"/>
      <c r="C1" s="1"/>
      <c r="D1" s="1"/>
      <c r="E1" s="1"/>
      <c r="F1" s="1"/>
    </row>
    <row r="2" spans="1:10" ht="19.5" customHeight="1" thickTop="1">
      <c r="A2" s="1"/>
      <c r="B2" s="187" t="s">
        <v>126</v>
      </c>
      <c r="C2" s="188"/>
      <c r="D2" s="188"/>
      <c r="E2" s="188"/>
      <c r="F2" s="188"/>
      <c r="G2" s="203" t="s">
        <v>77</v>
      </c>
      <c r="H2" s="204"/>
      <c r="I2" s="204"/>
      <c r="J2" s="205"/>
    </row>
    <row r="3" spans="1:17" s="44" customFormat="1" ht="19.5" customHeight="1">
      <c r="A3" s="2"/>
      <c r="B3" s="211"/>
      <c r="C3" s="212"/>
      <c r="D3" s="212"/>
      <c r="E3" s="212"/>
      <c r="F3" s="166"/>
      <c r="G3" s="145" t="s">
        <v>75</v>
      </c>
      <c r="H3" s="206" t="s">
        <v>76</v>
      </c>
      <c r="I3" s="207"/>
      <c r="J3" s="208"/>
      <c r="N3" s="58"/>
      <c r="O3" s="58"/>
      <c r="P3" s="58"/>
      <c r="Q3" s="58"/>
    </row>
    <row r="4" spans="1:17" s="44" customFormat="1" ht="19.5" customHeight="1">
      <c r="A4" s="2"/>
      <c r="B4" s="152" t="s">
        <v>112</v>
      </c>
      <c r="C4" s="153" t="s">
        <v>38</v>
      </c>
      <c r="D4" s="98">
        <v>2.5</v>
      </c>
      <c r="E4" s="150"/>
      <c r="F4" s="167"/>
      <c r="G4" s="99"/>
      <c r="H4" s="100"/>
      <c r="I4" s="96"/>
      <c r="J4" s="97"/>
      <c r="N4" s="47"/>
      <c r="O4" s="47"/>
      <c r="P4" s="47"/>
      <c r="Q4" s="47"/>
    </row>
    <row r="5" spans="1:17" ht="19.5" customHeight="1">
      <c r="A5" s="1"/>
      <c r="B5" s="155" t="s">
        <v>34</v>
      </c>
      <c r="C5" s="156" t="s">
        <v>3</v>
      </c>
      <c r="D5" s="101">
        <v>750</v>
      </c>
      <c r="E5" s="150" t="s">
        <v>6</v>
      </c>
      <c r="F5" s="153"/>
      <c r="G5" s="146" t="s">
        <v>3</v>
      </c>
      <c r="H5" s="190" t="s">
        <v>97</v>
      </c>
      <c r="I5" s="190"/>
      <c r="J5" s="191"/>
      <c r="N5" s="47"/>
      <c r="O5" s="47"/>
      <c r="P5" s="47"/>
      <c r="Q5" s="47"/>
    </row>
    <row r="6" spans="1:17" ht="19.5" customHeight="1">
      <c r="A6" s="1"/>
      <c r="B6" s="155" t="s">
        <v>46</v>
      </c>
      <c r="C6" s="153"/>
      <c r="D6" s="102">
        <v>0.2</v>
      </c>
      <c r="E6" s="150"/>
      <c r="F6" s="153"/>
      <c r="G6" s="209"/>
      <c r="H6" s="197" t="s">
        <v>113</v>
      </c>
      <c r="I6" s="197"/>
      <c r="J6" s="198"/>
      <c r="N6" s="47"/>
      <c r="O6" s="47"/>
      <c r="P6" s="47"/>
      <c r="Q6" s="47"/>
    </row>
    <row r="7" spans="1:17" ht="19.5" customHeight="1">
      <c r="A7" s="1"/>
      <c r="B7" s="155" t="s">
        <v>21</v>
      </c>
      <c r="C7" s="156" t="s">
        <v>114</v>
      </c>
      <c r="D7" s="103">
        <v>3</v>
      </c>
      <c r="E7" s="150" t="s">
        <v>13</v>
      </c>
      <c r="F7" s="156"/>
      <c r="G7" s="210"/>
      <c r="H7" s="199" t="s">
        <v>115</v>
      </c>
      <c r="I7" s="199"/>
      <c r="J7" s="200"/>
      <c r="N7" s="47"/>
      <c r="O7" s="47"/>
      <c r="P7" s="47"/>
      <c r="Q7" s="47"/>
    </row>
    <row r="8" spans="1:17" ht="19.5" customHeight="1">
      <c r="A8" s="1"/>
      <c r="B8" s="155" t="s">
        <v>22</v>
      </c>
      <c r="C8" s="153" t="s">
        <v>7</v>
      </c>
      <c r="D8" s="101">
        <v>72</v>
      </c>
      <c r="E8" s="150" t="s">
        <v>13</v>
      </c>
      <c r="F8" s="153"/>
      <c r="G8" s="147" t="s">
        <v>7</v>
      </c>
      <c r="H8" s="190" t="s">
        <v>99</v>
      </c>
      <c r="I8" s="190"/>
      <c r="J8" s="191"/>
      <c r="N8" s="47"/>
      <c r="O8" s="47"/>
      <c r="P8" s="47"/>
      <c r="Q8" s="47"/>
    </row>
    <row r="9" spans="1:17" ht="19.5" customHeight="1">
      <c r="A9" s="1"/>
      <c r="B9" s="155"/>
      <c r="C9" s="150"/>
      <c r="D9" s="178">
        <f>IF(AND(D6=0,D18&lt;=4),"Fibers required for PCC thickness 4.0 inches or less.","")</f>
      </c>
      <c r="E9" s="150"/>
      <c r="F9" s="153"/>
      <c r="G9" s="107"/>
      <c r="H9" s="108"/>
      <c r="I9" s="108"/>
      <c r="J9" s="109"/>
      <c r="N9" s="47"/>
      <c r="O9" s="47"/>
      <c r="P9" s="47"/>
      <c r="Q9" s="47"/>
    </row>
    <row r="10" spans="1:17" ht="19.5" customHeight="1">
      <c r="A10" s="1"/>
      <c r="B10" s="155"/>
      <c r="C10" s="150"/>
      <c r="D10" s="150"/>
      <c r="E10" s="150"/>
      <c r="F10" s="153"/>
      <c r="G10" s="107"/>
      <c r="H10" s="108"/>
      <c r="I10" s="108"/>
      <c r="J10" s="109"/>
      <c r="N10" s="47"/>
      <c r="O10" s="47"/>
      <c r="P10" s="47"/>
      <c r="Q10" s="47"/>
    </row>
    <row r="11" spans="1:17" ht="19.5" customHeight="1">
      <c r="A11" s="1"/>
      <c r="B11" s="155" t="s">
        <v>19</v>
      </c>
      <c r="C11" s="153" t="s">
        <v>116</v>
      </c>
      <c r="D11" s="110">
        <v>3600000</v>
      </c>
      <c r="E11" s="150" t="s">
        <v>6</v>
      </c>
      <c r="F11" s="156"/>
      <c r="G11" s="147" t="s">
        <v>116</v>
      </c>
      <c r="H11" s="190" t="s">
        <v>78</v>
      </c>
      <c r="I11" s="190"/>
      <c r="J11" s="191"/>
      <c r="N11" s="47"/>
      <c r="O11" s="47"/>
      <c r="P11" s="47"/>
      <c r="Q11" s="47"/>
    </row>
    <row r="12" spans="1:17" ht="19.5" customHeight="1">
      <c r="A12" s="1"/>
      <c r="B12" s="155" t="s">
        <v>17</v>
      </c>
      <c r="C12" s="153" t="s">
        <v>2</v>
      </c>
      <c r="D12" s="111">
        <v>5.5E-06</v>
      </c>
      <c r="E12" s="150" t="s">
        <v>14</v>
      </c>
      <c r="F12" s="164"/>
      <c r="G12" s="146" t="s">
        <v>2</v>
      </c>
      <c r="H12" s="190" t="s">
        <v>117</v>
      </c>
      <c r="I12" s="190"/>
      <c r="J12" s="191"/>
      <c r="N12" s="47"/>
      <c r="O12" s="47"/>
      <c r="P12" s="47"/>
      <c r="Q12" s="47"/>
    </row>
    <row r="13" spans="1:17" ht="19.5" customHeight="1">
      <c r="A13" s="1"/>
      <c r="B13" s="155" t="s">
        <v>20</v>
      </c>
      <c r="C13" s="153" t="s">
        <v>118</v>
      </c>
      <c r="D13" s="112">
        <v>350000</v>
      </c>
      <c r="E13" s="150" t="s">
        <v>6</v>
      </c>
      <c r="F13" s="164"/>
      <c r="G13" s="192" t="s">
        <v>118</v>
      </c>
      <c r="H13" s="195" t="s">
        <v>119</v>
      </c>
      <c r="I13" s="195"/>
      <c r="J13" s="196"/>
      <c r="N13" s="47"/>
      <c r="O13" s="47"/>
      <c r="P13" s="47"/>
      <c r="Q13" s="47"/>
    </row>
    <row r="14" spans="1:17" ht="19.5" customHeight="1">
      <c r="A14" s="1"/>
      <c r="B14" s="155" t="s">
        <v>18</v>
      </c>
      <c r="C14" s="153" t="s">
        <v>4</v>
      </c>
      <c r="D14" s="101">
        <v>100</v>
      </c>
      <c r="E14" s="150" t="s">
        <v>5</v>
      </c>
      <c r="F14" s="168"/>
      <c r="G14" s="193"/>
      <c r="H14" s="197" t="s">
        <v>120</v>
      </c>
      <c r="I14" s="197"/>
      <c r="J14" s="198"/>
      <c r="L14" s="47"/>
      <c r="N14" s="47"/>
      <c r="O14" s="47"/>
      <c r="P14" s="47"/>
      <c r="Q14" s="47"/>
    </row>
    <row r="15" spans="1:17" ht="19.5" customHeight="1">
      <c r="A15" s="1"/>
      <c r="B15" s="155"/>
      <c r="C15" s="153"/>
      <c r="D15" s="169"/>
      <c r="E15" s="150"/>
      <c r="F15" s="168"/>
      <c r="G15" s="194"/>
      <c r="H15" s="199" t="s">
        <v>121</v>
      </c>
      <c r="I15" s="199"/>
      <c r="J15" s="200"/>
      <c r="L15" s="47"/>
      <c r="N15" s="47"/>
      <c r="O15" s="47"/>
      <c r="P15" s="47"/>
      <c r="Q15" s="47"/>
    </row>
    <row r="16" spans="1:10" ht="19.5" customHeight="1">
      <c r="A16" s="1"/>
      <c r="B16" s="161"/>
      <c r="C16" s="164"/>
      <c r="D16" s="176"/>
      <c r="E16" s="150"/>
      <c r="F16" s="164"/>
      <c r="G16" s="146" t="s">
        <v>4</v>
      </c>
      <c r="H16" s="190" t="s">
        <v>79</v>
      </c>
      <c r="I16" s="190"/>
      <c r="J16" s="191"/>
    </row>
    <row r="17" spans="1:10" ht="33" customHeight="1">
      <c r="A17" s="1"/>
      <c r="B17" s="158" t="s">
        <v>23</v>
      </c>
      <c r="C17" s="156" t="s">
        <v>122</v>
      </c>
      <c r="D17" s="113">
        <f>IF(D18&lt;3,3,IF(D18&gt;6,"Thickness       &gt; 6 inches",D18))</f>
        <v>5.483440490691438</v>
      </c>
      <c r="E17" s="150" t="s">
        <v>13</v>
      </c>
      <c r="F17" s="164"/>
      <c r="G17" s="114"/>
      <c r="H17" s="115"/>
      <c r="I17" s="115"/>
      <c r="J17" s="116"/>
    </row>
    <row r="18" spans="1:10" ht="21" customHeight="1" hidden="1">
      <c r="A18" s="1"/>
      <c r="B18" s="117" t="s">
        <v>45</v>
      </c>
      <c r="C18" s="118"/>
      <c r="D18" s="170">
        <v>5.483440490691438</v>
      </c>
      <c r="E18" s="119" t="s">
        <v>13</v>
      </c>
      <c r="F18" s="150"/>
      <c r="G18" s="114"/>
      <c r="H18" s="115"/>
      <c r="I18" s="115"/>
      <c r="J18" s="116"/>
    </row>
    <row r="19" spans="1:10" ht="21" customHeight="1" hidden="1">
      <c r="A19" s="1"/>
      <c r="B19" s="120" t="s">
        <v>123</v>
      </c>
      <c r="C19" s="118"/>
      <c r="D19" s="121">
        <f>B35-D4*1000000</f>
        <v>-1.0509975254535675E-06</v>
      </c>
      <c r="E19" s="189" t="s">
        <v>39</v>
      </c>
      <c r="F19" s="189"/>
      <c r="G19" s="114"/>
      <c r="H19" s="115"/>
      <c r="I19" s="115"/>
      <c r="J19" s="116"/>
    </row>
    <row r="20" spans="1:10" ht="19.5" customHeight="1">
      <c r="A20" s="1"/>
      <c r="B20" s="161"/>
      <c r="C20" s="164"/>
      <c r="D20" s="160" t="str">
        <f>IF(D4&lt;=5,IF(ABS(D19)&lt;0.001,IF(D18&gt;3,IF(D18&gt;6,"The current inputs require conventional whitetopping design.","Solved"),"Recommended minimum PCC thickness is 3 inches."),IF(D19&lt;0,IF(D18&gt;6,"Change inputs or use conventional whitetopping design.","Re-compute thickness."),IF(D18&gt;3,"Re-compute if you want optimum thickness.","Recommended minimum PCC thickness is 3 inches."))),"Warning: High Traffic Factor; TF &lt;= 5 Recommended")</f>
        <v>Solved</v>
      </c>
      <c r="E20" s="150"/>
      <c r="F20" s="150"/>
      <c r="G20" s="114"/>
      <c r="H20" s="115"/>
      <c r="I20" s="115"/>
      <c r="J20" s="116"/>
    </row>
    <row r="21" spans="1:10" ht="14.25" customHeight="1" thickBot="1">
      <c r="A21" s="3"/>
      <c r="B21" s="122"/>
      <c r="C21" s="123"/>
      <c r="D21" s="177" t="str">
        <f>IF(D18&gt;6,IF(D6&lt;0.2,IF(D8&gt;48,"Suggestions: Reduce Joint Spacing or Add Fiber Reinforcement","Suggestion: Add Fiber Reinforcement"),"Suggestion: Reduce Joint Spacing")," ")</f>
        <v> </v>
      </c>
      <c r="E21" s="123"/>
      <c r="F21" s="124"/>
      <c r="G21" s="125"/>
      <c r="H21" s="126"/>
      <c r="I21" s="126"/>
      <c r="J21" s="127"/>
    </row>
    <row r="22" spans="1:10" ht="12" customHeight="1" thickTop="1">
      <c r="A22" s="3"/>
      <c r="B22" s="28"/>
      <c r="C22" s="14"/>
      <c r="D22" s="128"/>
      <c r="E22" s="128"/>
      <c r="F22" s="14"/>
      <c r="G22" s="91"/>
      <c r="H22" s="91"/>
      <c r="I22" s="91"/>
      <c r="J22" s="91"/>
    </row>
    <row r="23" spans="1:10" ht="12" customHeight="1" hidden="1">
      <c r="A23" s="3"/>
      <c r="B23" s="28"/>
      <c r="C23" s="129" t="s">
        <v>32</v>
      </c>
      <c r="D23" s="129"/>
      <c r="E23" s="129"/>
      <c r="F23" s="129"/>
      <c r="G23" s="91"/>
      <c r="H23" s="91"/>
      <c r="I23" s="91"/>
      <c r="J23" s="91"/>
    </row>
    <row r="24" spans="1:10" ht="12" customHeight="1" hidden="1">
      <c r="A24" s="3"/>
      <c r="B24" s="4"/>
      <c r="C24" s="5" t="s">
        <v>10</v>
      </c>
      <c r="D24" s="6"/>
      <c r="E24" s="16"/>
      <c r="F24" s="9"/>
      <c r="G24" s="91"/>
      <c r="H24" s="91"/>
      <c r="I24" s="91"/>
      <c r="J24" s="91"/>
    </row>
    <row r="25" spans="1:10" ht="12" customHeight="1" hidden="1">
      <c r="A25" s="3"/>
      <c r="B25" s="7" t="s">
        <v>43</v>
      </c>
      <c r="C25" s="8">
        <v>50</v>
      </c>
      <c r="D25" s="9" t="s">
        <v>9</v>
      </c>
      <c r="E25" s="21"/>
      <c r="F25" s="9"/>
      <c r="G25" s="91"/>
      <c r="H25" s="91"/>
      <c r="I25" s="91"/>
      <c r="J25" s="91"/>
    </row>
    <row r="26" spans="1:10" ht="12" customHeight="1" hidden="1">
      <c r="A26" s="3"/>
      <c r="B26" s="10" t="s">
        <v>44</v>
      </c>
      <c r="C26" s="11">
        <v>0.8</v>
      </c>
      <c r="D26" s="12" t="s">
        <v>8</v>
      </c>
      <c r="E26" s="130"/>
      <c r="F26" s="9"/>
      <c r="G26" s="91"/>
      <c r="H26" s="91"/>
      <c r="I26" s="91"/>
      <c r="J26" s="91"/>
    </row>
    <row r="27" spans="1:10" ht="12" customHeight="1" hidden="1">
      <c r="A27" s="3"/>
      <c r="B27" s="9"/>
      <c r="C27" s="9"/>
      <c r="D27" s="13"/>
      <c r="E27" s="9"/>
      <c r="F27" s="9"/>
      <c r="G27" s="91"/>
      <c r="H27" s="91"/>
      <c r="I27" s="91"/>
      <c r="J27" s="91"/>
    </row>
    <row r="28" spans="1:10" ht="12" customHeight="1" hidden="1">
      <c r="A28" s="3"/>
      <c r="B28" s="201" t="s">
        <v>11</v>
      </c>
      <c r="C28" s="202"/>
      <c r="D28" s="4"/>
      <c r="E28" s="15" t="s">
        <v>12</v>
      </c>
      <c r="F28" s="16"/>
      <c r="G28" s="91"/>
      <c r="H28" s="91"/>
      <c r="I28" s="91"/>
      <c r="J28" s="91"/>
    </row>
    <row r="29" spans="1:10" ht="12" customHeight="1" hidden="1">
      <c r="A29" s="3"/>
      <c r="B29" s="17" t="s">
        <v>31</v>
      </c>
      <c r="C29" s="18">
        <v>0.2</v>
      </c>
      <c r="D29" s="19" t="s">
        <v>16</v>
      </c>
      <c r="E29" s="20">
        <v>0.58</v>
      </c>
      <c r="F29" s="21"/>
      <c r="G29" s="91"/>
      <c r="H29" s="91"/>
      <c r="I29" s="91"/>
      <c r="J29" s="91"/>
    </row>
    <row r="30" spans="1:10" ht="12" customHeight="1" hidden="1">
      <c r="A30" s="3"/>
      <c r="B30" s="17" t="s">
        <v>1</v>
      </c>
      <c r="C30" s="18">
        <v>0.85</v>
      </c>
      <c r="D30" s="131" t="s">
        <v>53</v>
      </c>
      <c r="E30" s="22">
        <v>-1.4</v>
      </c>
      <c r="F30" s="23" t="s">
        <v>15</v>
      </c>
      <c r="G30" s="91"/>
      <c r="H30" s="91"/>
      <c r="I30" s="91"/>
      <c r="J30" s="91"/>
    </row>
    <row r="31" spans="1:10" ht="12" customHeight="1" hidden="1">
      <c r="A31" s="3"/>
      <c r="B31" s="24" t="s">
        <v>0</v>
      </c>
      <c r="C31" s="25">
        <f>1-(1-C30)*C29/0.5</f>
        <v>0.94</v>
      </c>
      <c r="D31" s="9"/>
      <c r="E31" s="9"/>
      <c r="F31" s="9"/>
      <c r="G31" s="91"/>
      <c r="H31" s="91"/>
      <c r="I31" s="91"/>
      <c r="J31" s="91"/>
    </row>
    <row r="32" spans="1:10" ht="12" customHeight="1" hidden="1">
      <c r="A32" s="3"/>
      <c r="B32" s="9"/>
      <c r="C32" s="9"/>
      <c r="D32" s="9"/>
      <c r="E32" s="9"/>
      <c r="F32" s="9"/>
      <c r="G32" s="91"/>
      <c r="H32" s="91"/>
      <c r="I32" s="91"/>
      <c r="J32" s="91"/>
    </row>
    <row r="33" spans="1:10" ht="12" customHeight="1" hidden="1">
      <c r="A33" s="3"/>
      <c r="B33" s="14"/>
      <c r="C33" s="132" t="s">
        <v>33</v>
      </c>
      <c r="D33" s="14"/>
      <c r="E33" s="14"/>
      <c r="F33" s="14"/>
      <c r="G33" s="91"/>
      <c r="H33" s="91"/>
      <c r="I33" s="91"/>
      <c r="J33" s="91"/>
    </row>
    <row r="34" spans="1:10" ht="12" customHeight="1" hidden="1">
      <c r="A34" s="3"/>
      <c r="B34" s="26" t="s">
        <v>24</v>
      </c>
      <c r="C34" s="26" t="s">
        <v>25</v>
      </c>
      <c r="D34" s="26" t="s">
        <v>26</v>
      </c>
      <c r="E34" s="26" t="s">
        <v>27</v>
      </c>
      <c r="F34" s="27" t="s">
        <v>28</v>
      </c>
      <c r="G34" s="91"/>
      <c r="H34" s="91"/>
      <c r="I34" s="91"/>
      <c r="J34" s="91"/>
    </row>
    <row r="35" spans="1:10" ht="12" customHeight="1" hidden="1">
      <c r="A35" s="3"/>
      <c r="B35" s="28">
        <f>10^((-(C35^(-10.24)*(LOG($C$31))/0.0112)^0.217))/$E$29</f>
        <v>2499999.999998949</v>
      </c>
      <c r="C35" s="39">
        <f>F35/($D$5*(1+$D$6))</f>
        <v>0.4805517350568823</v>
      </c>
      <c r="D35" s="29">
        <f>(28.037-3.496*(($D$12*10^6)*($E$30*$D$18))-18.382*($D$8/B38))</f>
        <v>129.85087547836372</v>
      </c>
      <c r="E35" s="30">
        <f>10^(5.025-0.465*LOG($D$14)+0.686*LOG($D$8/B38)-1.291*LOG(B38))</f>
        <v>302.64568607283036</v>
      </c>
      <c r="F35" s="30">
        <f>D35+E35</f>
        <v>432.4965615511941</v>
      </c>
      <c r="G35" s="91"/>
      <c r="H35" s="91"/>
      <c r="I35" s="91"/>
      <c r="J35" s="91"/>
    </row>
    <row r="36" spans="1:10" ht="12" customHeight="1" hidden="1">
      <c r="A36" s="3"/>
      <c r="B36" s="14"/>
      <c r="C36" s="14"/>
      <c r="D36" s="14"/>
      <c r="E36" s="14"/>
      <c r="F36" s="14"/>
      <c r="G36" s="91"/>
      <c r="H36" s="91"/>
      <c r="I36" s="91"/>
      <c r="J36" s="91"/>
    </row>
    <row r="37" spans="1:10" ht="12" customHeight="1" hidden="1">
      <c r="A37" s="3"/>
      <c r="B37" s="31" t="s">
        <v>29</v>
      </c>
      <c r="C37" s="32" t="s">
        <v>30</v>
      </c>
      <c r="D37" s="32" t="s">
        <v>35</v>
      </c>
      <c r="E37" s="40" t="s">
        <v>36</v>
      </c>
      <c r="F37" s="41" t="s">
        <v>37</v>
      </c>
      <c r="G37" s="91"/>
      <c r="H37" s="91"/>
      <c r="I37" s="91"/>
      <c r="J37" s="91"/>
    </row>
    <row r="38" spans="1:10" ht="12" customHeight="1" hidden="1">
      <c r="A38" s="3"/>
      <c r="B38" s="29">
        <f>(D38/(1-0.15^2)/$D$14)^0.25</f>
        <v>28.900019171928864</v>
      </c>
      <c r="C38" s="33">
        <f>($D$11*D18*(D18)/2+$D$13*$D$7*(D18+($D$7)/2))/($D$11*D18+$D$13*$D$7)</f>
        <v>2.9559445655501007</v>
      </c>
      <c r="D38" s="28">
        <f>(($D$11*(D18^3))/12)+$D$11*D18*(C38-(D18)/2)^2+(($D$13*($D$7)^3)/12)+$D$13*$D$7*(D18-C38+($D$7)/2)^2</f>
        <v>68188209.92658362</v>
      </c>
      <c r="E38" s="42">
        <f>(D38*12/$D$11)^(1/3)</f>
        <v>6.102802914053604</v>
      </c>
      <c r="F38" s="43">
        <f>(D18^2+$D$7^2*$D$13*$D$7/$D$11/D18)^0.5</f>
        <v>5.526919002844175</v>
      </c>
      <c r="G38" s="91"/>
      <c r="H38" s="91"/>
      <c r="I38" s="91"/>
      <c r="J38" s="91"/>
    </row>
    <row r="39" spans="1:10" ht="12" customHeight="1" hidden="1">
      <c r="A39" s="3"/>
      <c r="B39" s="14"/>
      <c r="C39" s="14"/>
      <c r="D39" s="14"/>
      <c r="E39" s="14"/>
      <c r="F39" s="14"/>
      <c r="G39" s="91"/>
      <c r="H39" s="91"/>
      <c r="I39" s="91"/>
      <c r="J39" s="91"/>
    </row>
    <row r="40" spans="1:10" ht="12" customHeight="1" hidden="1">
      <c r="A40" s="3"/>
      <c r="B40" s="34" t="s">
        <v>42</v>
      </c>
      <c r="C40" s="14">
        <f>ABS(NORMSINV(1-C30))</f>
        <v>1.0364333894937903</v>
      </c>
      <c r="D40" s="14"/>
      <c r="E40" s="14"/>
      <c r="F40" s="14"/>
      <c r="G40" s="91"/>
      <c r="H40" s="91"/>
      <c r="I40" s="91"/>
      <c r="J40" s="91"/>
    </row>
    <row r="41" spans="1:10" ht="12" customHeight="1" hidden="1">
      <c r="A41" s="3"/>
      <c r="B41" s="35" t="s">
        <v>124</v>
      </c>
      <c r="C41" s="14">
        <f>-15032.412*(1-$C$30)^4+17387.985*(1-$C$30)^3-6642.377*(1-$C$30)^2+1201.687*(1-$C$30)</f>
        <v>81.87385829999995</v>
      </c>
      <c r="D41" s="14"/>
      <c r="E41" s="14"/>
      <c r="F41" s="14"/>
      <c r="G41" s="91"/>
      <c r="H41" s="91"/>
      <c r="I41" s="91"/>
      <c r="J41" s="91"/>
    </row>
    <row r="42" spans="1:10" ht="12" customHeight="1" hidden="1">
      <c r="A42" s="3"/>
      <c r="B42" s="48" t="s">
        <v>40</v>
      </c>
      <c r="C42" s="36">
        <f>((E35*($C$25/18)+D35)*(1-0.36))*(D18-C38)/D18*(1.57+0.32*$C$40)*$D$13/$D$11</f>
        <v>52.93292287032826</v>
      </c>
      <c r="D42" s="14" t="s">
        <v>6</v>
      </c>
      <c r="E42" s="14"/>
      <c r="F42" s="14"/>
      <c r="G42" s="91"/>
      <c r="H42" s="91"/>
      <c r="I42" s="91"/>
      <c r="J42" s="91"/>
    </row>
    <row r="43" spans="1:10" ht="12" customHeight="1" hidden="1">
      <c r="A43" s="3"/>
      <c r="B43" s="48" t="s">
        <v>41</v>
      </c>
      <c r="C43" s="37">
        <f>C42/$C$26/$C$41</f>
        <v>0.8081474961820673</v>
      </c>
      <c r="D43" s="14"/>
      <c r="E43" s="14"/>
      <c r="F43" s="14"/>
      <c r="G43" s="91"/>
      <c r="H43" s="91"/>
      <c r="I43" s="91"/>
      <c r="J43" s="91"/>
    </row>
    <row r="44" spans="2:10" ht="42" customHeight="1">
      <c r="B44" s="186" t="s">
        <v>98</v>
      </c>
      <c r="C44" s="186"/>
      <c r="D44" s="186"/>
      <c r="E44" s="186"/>
      <c r="F44" s="91"/>
      <c r="G44" s="91"/>
      <c r="H44" s="91"/>
      <c r="I44" s="91"/>
      <c r="J44" s="91"/>
    </row>
    <row r="45" ht="12" customHeight="1"/>
  </sheetData>
  <sheetProtection password="DBD3" sheet="1" selectLockedCells="1"/>
  <protectedRanges>
    <protectedRange sqref="F16:F21 B4:F15 E19:E20 G8 G11 B16:C21 E16:E17 D17:D21" name="Range1"/>
    <protectedRange sqref="B35" name="Range2"/>
    <protectedRange sqref="D16" name="Range1_1"/>
  </protectedRanges>
  <mergeCells count="19">
    <mergeCell ref="H15:J15"/>
    <mergeCell ref="H16:J16"/>
    <mergeCell ref="B28:C28"/>
    <mergeCell ref="G2:J2"/>
    <mergeCell ref="H3:J3"/>
    <mergeCell ref="H5:J5"/>
    <mergeCell ref="G6:G7"/>
    <mergeCell ref="H8:J8"/>
    <mergeCell ref="B3:E3"/>
    <mergeCell ref="B44:E44"/>
    <mergeCell ref="B2:F2"/>
    <mergeCell ref="E19:F19"/>
    <mergeCell ref="H12:J12"/>
    <mergeCell ref="G13:G15"/>
    <mergeCell ref="H13:J13"/>
    <mergeCell ref="H14:J14"/>
    <mergeCell ref="H11:J11"/>
    <mergeCell ref="H6:J6"/>
    <mergeCell ref="H7:J7"/>
  </mergeCells>
  <printOptions/>
  <pageMargins left="0.75" right="0.75" top="1" bottom="1" header="0.5" footer="0.5"/>
  <pageSetup horizontalDpi="300" verticalDpi="300" orientation="landscape" scale="82" r:id="rId4"/>
  <legacyDrawing r:id="rId3"/>
  <oleObjects>
    <oleObject progId="Equation.3" shapeId="294500" r:id="rId1"/>
    <oleObject progId="Equation.3" shapeId="5192191" r:id="rId2"/>
  </oleObjects>
</worksheet>
</file>

<file path=xl/worksheets/sheet3.xml><?xml version="1.0" encoding="utf-8"?>
<worksheet xmlns="http://schemas.openxmlformats.org/spreadsheetml/2006/main" xmlns:r="http://schemas.openxmlformats.org/officeDocument/2006/relationships">
  <sheetPr codeName="Sheet1"/>
  <dimension ref="A1:Q46"/>
  <sheetViews>
    <sheetView showGridLines="0" zoomScale="92" zoomScaleNormal="92" zoomScalePageLayoutView="0" workbookViewId="0" topLeftCell="A1">
      <selection activeCell="D17" sqref="D17"/>
    </sheetView>
  </sheetViews>
  <sheetFormatPr defaultColWidth="9.140625" defaultRowHeight="12.75"/>
  <cols>
    <col min="1" max="1" width="1.8515625" style="38" customWidth="1"/>
    <col min="2" max="2" width="54.57421875" style="38" customWidth="1"/>
    <col min="3" max="3" width="15.28125" style="38" customWidth="1"/>
    <col min="4" max="4" width="15.140625" style="38" customWidth="1"/>
    <col min="5" max="5" width="13.421875" style="38" customWidth="1"/>
    <col min="6" max="6" width="14.421875" style="38" customWidth="1"/>
    <col min="7" max="7" width="10.00390625" style="38" customWidth="1"/>
    <col min="8" max="9" width="9.140625" style="38" customWidth="1"/>
    <col min="10" max="10" width="8.8515625" style="38" customWidth="1"/>
    <col min="11" max="16384" width="9.140625" style="38" customWidth="1"/>
  </cols>
  <sheetData>
    <row r="1" spans="1:6" ht="13.5" thickBot="1">
      <c r="A1" s="1"/>
      <c r="B1" s="1"/>
      <c r="C1" s="1"/>
      <c r="D1" s="1"/>
      <c r="E1" s="1"/>
      <c r="F1" s="1"/>
    </row>
    <row r="2" spans="1:10" ht="19.5" customHeight="1" thickTop="1">
      <c r="A2" s="1"/>
      <c r="B2" s="187" t="s">
        <v>127</v>
      </c>
      <c r="C2" s="188"/>
      <c r="D2" s="188"/>
      <c r="E2" s="188"/>
      <c r="F2" s="213"/>
      <c r="G2" s="203" t="s">
        <v>77</v>
      </c>
      <c r="H2" s="204"/>
      <c r="I2" s="204"/>
      <c r="J2" s="205"/>
    </row>
    <row r="3" spans="1:17" s="44" customFormat="1" ht="19.5" customHeight="1">
      <c r="A3" s="2"/>
      <c r="B3" s="214"/>
      <c r="C3" s="215"/>
      <c r="D3" s="215"/>
      <c r="E3" s="150"/>
      <c r="F3" s="151"/>
      <c r="G3" s="145" t="s">
        <v>75</v>
      </c>
      <c r="H3" s="206" t="s">
        <v>76</v>
      </c>
      <c r="I3" s="207"/>
      <c r="J3" s="208"/>
      <c r="N3" s="45"/>
      <c r="O3" s="45"/>
      <c r="P3" s="45"/>
      <c r="Q3" s="45"/>
    </row>
    <row r="4" spans="1:17" s="44" customFormat="1" ht="19.5" customHeight="1">
      <c r="A4" s="2"/>
      <c r="B4" s="152" t="s">
        <v>112</v>
      </c>
      <c r="C4" s="153" t="s">
        <v>38</v>
      </c>
      <c r="D4" s="98">
        <v>2.5</v>
      </c>
      <c r="E4" s="150"/>
      <c r="F4" s="154"/>
      <c r="G4" s="99"/>
      <c r="H4" s="100"/>
      <c r="I4" s="96"/>
      <c r="J4" s="97"/>
      <c r="N4" s="47"/>
      <c r="O4" s="47"/>
      <c r="P4" s="47"/>
      <c r="Q4" s="47"/>
    </row>
    <row r="5" spans="1:17" ht="19.5" customHeight="1">
      <c r="A5" s="1"/>
      <c r="B5" s="155" t="s">
        <v>34</v>
      </c>
      <c r="C5" s="156" t="s">
        <v>3</v>
      </c>
      <c r="D5" s="101">
        <v>750</v>
      </c>
      <c r="E5" s="150" t="s">
        <v>6</v>
      </c>
      <c r="F5" s="157"/>
      <c r="G5" s="146" t="s">
        <v>3</v>
      </c>
      <c r="H5" s="190" t="s">
        <v>97</v>
      </c>
      <c r="I5" s="190"/>
      <c r="J5" s="191"/>
      <c r="N5" s="47"/>
      <c r="O5" s="47"/>
      <c r="P5" s="47"/>
      <c r="Q5" s="47"/>
    </row>
    <row r="6" spans="1:17" ht="19.5" customHeight="1">
      <c r="A6" s="1"/>
      <c r="B6" s="155" t="s">
        <v>46</v>
      </c>
      <c r="C6" s="153"/>
      <c r="D6" s="102">
        <v>0.2</v>
      </c>
      <c r="E6" s="150"/>
      <c r="F6" s="157"/>
      <c r="G6" s="209"/>
      <c r="H6" s="197" t="s">
        <v>113</v>
      </c>
      <c r="I6" s="197"/>
      <c r="J6" s="198"/>
      <c r="N6" s="47"/>
      <c r="O6" s="47"/>
      <c r="P6" s="47"/>
      <c r="Q6" s="47"/>
    </row>
    <row r="7" spans="1:17" ht="33" customHeight="1">
      <c r="A7" s="1"/>
      <c r="B7" s="158" t="s">
        <v>47</v>
      </c>
      <c r="C7" s="156" t="s">
        <v>114</v>
      </c>
      <c r="D7" s="133">
        <f>IF(D17&lt;2.5,2.5,IF(D17&gt;6,"Too Thick",D17))</f>
        <v>2.8152089143341623</v>
      </c>
      <c r="E7" s="150" t="s">
        <v>13</v>
      </c>
      <c r="F7" s="159"/>
      <c r="G7" s="210"/>
      <c r="H7" s="199" t="s">
        <v>115</v>
      </c>
      <c r="I7" s="199"/>
      <c r="J7" s="200"/>
      <c r="N7" s="47"/>
      <c r="O7" s="47"/>
      <c r="P7" s="47"/>
      <c r="Q7" s="47"/>
    </row>
    <row r="8" spans="1:17" ht="19.5" customHeight="1">
      <c r="A8" s="1"/>
      <c r="B8" s="158"/>
      <c r="C8" s="156"/>
      <c r="D8" s="160" t="str">
        <f>IF(D4&lt;=5,IF(ABS(D18)&lt;0.001,IF(D17&gt;2.5,IF(D17&gt;6,"The current inputs require alternative design.","Solved"),"Recommended minimum HMA thickness is 2.5 inches."),IF(D18&lt;0,IF(D17&gt;6,"Change inputs or use an alternative design.","Re-compute thickness."),IF(D17&gt;2.5,"Re-compute if you want optimum thickness.","Recommended minimum HMA thickness is 2.5 inches."))),"Warning: High Traffic Factor; TF &lt;= 5 Recommended")</f>
        <v>Solved</v>
      </c>
      <c r="E8" s="150"/>
      <c r="F8" s="159"/>
      <c r="G8" s="104"/>
      <c r="H8" s="105"/>
      <c r="I8" s="105"/>
      <c r="J8" s="106"/>
      <c r="N8" s="47"/>
      <c r="O8" s="47"/>
      <c r="P8" s="47"/>
      <c r="Q8" s="47"/>
    </row>
    <row r="9" spans="1:17" ht="19.5" customHeight="1">
      <c r="A9" s="1"/>
      <c r="B9" s="155" t="s">
        <v>22</v>
      </c>
      <c r="C9" s="153" t="s">
        <v>7</v>
      </c>
      <c r="D9" s="101">
        <v>72</v>
      </c>
      <c r="E9" s="150" t="s">
        <v>13</v>
      </c>
      <c r="F9" s="157"/>
      <c r="G9" s="147" t="s">
        <v>7</v>
      </c>
      <c r="H9" s="190" t="s">
        <v>99</v>
      </c>
      <c r="I9" s="190"/>
      <c r="J9" s="191"/>
      <c r="N9" s="47"/>
      <c r="O9" s="47"/>
      <c r="P9" s="47"/>
      <c r="Q9" s="47"/>
    </row>
    <row r="10" spans="1:17" ht="19.5" customHeight="1">
      <c r="A10" s="1"/>
      <c r="B10" s="161"/>
      <c r="C10" s="150"/>
      <c r="D10" s="177" t="str">
        <f>IF(D7&gt;6,IF(D6&lt;0.2,IF(D9&gt;48,"Suggestions: Reduce Joint Spacing or Add Fiber Reinforcement","Suggestion: Add Fiber Reinforcement"),"Suggestion: Reduce Joint Spacing")," ")</f>
        <v> </v>
      </c>
      <c r="E10" s="150"/>
      <c r="F10" s="157"/>
      <c r="G10" s="107"/>
      <c r="H10" s="108"/>
      <c r="I10" s="108"/>
      <c r="J10" s="109"/>
      <c r="N10" s="47"/>
      <c r="O10" s="47"/>
      <c r="P10" s="47"/>
      <c r="Q10" s="47"/>
    </row>
    <row r="11" spans="1:17" ht="19.5" customHeight="1">
      <c r="A11" s="1"/>
      <c r="B11" s="155" t="s">
        <v>19</v>
      </c>
      <c r="C11" s="153" t="s">
        <v>116</v>
      </c>
      <c r="D11" s="110">
        <v>3600000</v>
      </c>
      <c r="E11" s="150" t="s">
        <v>6</v>
      </c>
      <c r="F11" s="159"/>
      <c r="G11" s="147" t="s">
        <v>116</v>
      </c>
      <c r="H11" s="190" t="s">
        <v>78</v>
      </c>
      <c r="I11" s="190"/>
      <c r="J11" s="191"/>
      <c r="N11" s="47"/>
      <c r="O11" s="47"/>
      <c r="P11" s="47"/>
      <c r="Q11" s="47"/>
    </row>
    <row r="12" spans="1:17" ht="19.5" customHeight="1">
      <c r="A12" s="1"/>
      <c r="B12" s="155" t="s">
        <v>17</v>
      </c>
      <c r="C12" s="153" t="s">
        <v>2</v>
      </c>
      <c r="D12" s="111">
        <v>5.5E-06</v>
      </c>
      <c r="E12" s="150" t="s">
        <v>14</v>
      </c>
      <c r="F12" s="162"/>
      <c r="G12" s="146" t="s">
        <v>2</v>
      </c>
      <c r="H12" s="190" t="s">
        <v>117</v>
      </c>
      <c r="I12" s="190"/>
      <c r="J12" s="191"/>
      <c r="N12" s="47"/>
      <c r="O12" s="47"/>
      <c r="P12" s="47"/>
      <c r="Q12" s="47"/>
    </row>
    <row r="13" spans="1:17" ht="19.5" customHeight="1">
      <c r="A13" s="1"/>
      <c r="B13" s="155" t="s">
        <v>20</v>
      </c>
      <c r="C13" s="153" t="s">
        <v>118</v>
      </c>
      <c r="D13" s="112">
        <v>600000</v>
      </c>
      <c r="E13" s="150" t="s">
        <v>6</v>
      </c>
      <c r="F13" s="162"/>
      <c r="G13" s="192" t="s">
        <v>118</v>
      </c>
      <c r="H13" s="195" t="s">
        <v>119</v>
      </c>
      <c r="I13" s="195"/>
      <c r="J13" s="196"/>
      <c r="N13" s="47"/>
      <c r="O13" s="47"/>
      <c r="P13" s="47"/>
      <c r="Q13" s="47"/>
    </row>
    <row r="14" spans="1:17" ht="19.5" customHeight="1">
      <c r="A14" s="1"/>
      <c r="B14" s="155" t="s">
        <v>18</v>
      </c>
      <c r="C14" s="153" t="s">
        <v>4</v>
      </c>
      <c r="D14" s="101">
        <v>100</v>
      </c>
      <c r="E14" s="150" t="s">
        <v>5</v>
      </c>
      <c r="F14" s="163"/>
      <c r="G14" s="193"/>
      <c r="H14" s="197" t="s">
        <v>120</v>
      </c>
      <c r="I14" s="197"/>
      <c r="J14" s="198"/>
      <c r="L14" s="47"/>
      <c r="N14" s="47"/>
      <c r="O14" s="47"/>
      <c r="P14" s="47"/>
      <c r="Q14" s="47"/>
    </row>
    <row r="15" spans="1:10" ht="19.5" customHeight="1">
      <c r="A15" s="1"/>
      <c r="B15" s="161"/>
      <c r="C15" s="164"/>
      <c r="D15" s="164"/>
      <c r="E15" s="150"/>
      <c r="F15" s="162"/>
      <c r="G15" s="194"/>
      <c r="H15" s="199" t="s">
        <v>121</v>
      </c>
      <c r="I15" s="199"/>
      <c r="J15" s="200"/>
    </row>
    <row r="16" spans="1:10" ht="19.5" customHeight="1">
      <c r="A16" s="1"/>
      <c r="B16" s="155" t="s">
        <v>48</v>
      </c>
      <c r="C16" s="156" t="s">
        <v>122</v>
      </c>
      <c r="D16" s="134">
        <v>5</v>
      </c>
      <c r="E16" s="150" t="s">
        <v>13</v>
      </c>
      <c r="F16" s="162"/>
      <c r="G16" s="146" t="s">
        <v>4</v>
      </c>
      <c r="H16" s="190" t="s">
        <v>79</v>
      </c>
      <c r="I16" s="190"/>
      <c r="J16" s="191"/>
    </row>
    <row r="17" spans="1:10" ht="21" customHeight="1" hidden="1">
      <c r="A17" s="1"/>
      <c r="B17" s="117" t="s">
        <v>49</v>
      </c>
      <c r="C17" s="118"/>
      <c r="D17" s="135">
        <v>2.8152089143341623</v>
      </c>
      <c r="E17" s="119" t="s">
        <v>13</v>
      </c>
      <c r="F17" s="165"/>
      <c r="G17" s="114"/>
      <c r="H17" s="115"/>
      <c r="I17" s="115"/>
      <c r="J17" s="116"/>
    </row>
    <row r="18" spans="1:10" ht="21" customHeight="1" hidden="1">
      <c r="A18" s="1"/>
      <c r="B18" s="120" t="s">
        <v>125</v>
      </c>
      <c r="C18" s="118"/>
      <c r="D18" s="121">
        <f>B33-D4*1000000</f>
        <v>5.075708031654358E-08</v>
      </c>
      <c r="E18" s="189" t="s">
        <v>39</v>
      </c>
      <c r="F18" s="216"/>
      <c r="G18" s="114"/>
      <c r="H18" s="115"/>
      <c r="I18" s="115"/>
      <c r="J18" s="116"/>
    </row>
    <row r="19" spans="1:10" ht="19.5" customHeight="1" thickBot="1">
      <c r="A19" s="3"/>
      <c r="B19" s="122"/>
      <c r="C19" s="123"/>
      <c r="D19" s="179">
        <f>IF(AND(D6=0,D16&lt;=4),"Fibers required for PCC thickness 4.0 inches or less.","")</f>
      </c>
      <c r="E19" s="123"/>
      <c r="F19" s="136"/>
      <c r="G19" s="125"/>
      <c r="H19" s="126"/>
      <c r="I19" s="126"/>
      <c r="J19" s="127"/>
    </row>
    <row r="20" spans="1:10" ht="12" customHeight="1" thickTop="1">
      <c r="A20" s="3"/>
      <c r="B20" s="28"/>
      <c r="C20" s="14"/>
      <c r="D20" s="128"/>
      <c r="E20" s="128"/>
      <c r="F20" s="14"/>
      <c r="G20" s="91"/>
      <c r="H20" s="91"/>
      <c r="I20" s="91"/>
      <c r="J20" s="91"/>
    </row>
    <row r="21" spans="1:10" ht="12" customHeight="1" hidden="1">
      <c r="A21" s="3"/>
      <c r="B21" s="28"/>
      <c r="C21" s="129" t="s">
        <v>32</v>
      </c>
      <c r="D21" s="129"/>
      <c r="E21" s="129"/>
      <c r="F21" s="129"/>
      <c r="G21" s="91"/>
      <c r="H21" s="91"/>
      <c r="I21" s="91"/>
      <c r="J21" s="91"/>
    </row>
    <row r="22" spans="1:10" ht="12" customHeight="1" hidden="1">
      <c r="A22" s="3"/>
      <c r="B22" s="4"/>
      <c r="C22" s="5" t="s">
        <v>10</v>
      </c>
      <c r="D22" s="6"/>
      <c r="E22" s="16"/>
      <c r="F22" s="9"/>
      <c r="G22" s="91"/>
      <c r="H22" s="91"/>
      <c r="I22" s="91"/>
      <c r="J22" s="91"/>
    </row>
    <row r="23" spans="1:10" ht="12" customHeight="1" hidden="1">
      <c r="A23" s="3"/>
      <c r="B23" s="7" t="s">
        <v>43</v>
      </c>
      <c r="C23" s="8">
        <v>50</v>
      </c>
      <c r="D23" s="9" t="s">
        <v>9</v>
      </c>
      <c r="E23" s="21"/>
      <c r="F23" s="9"/>
      <c r="G23" s="91"/>
      <c r="H23" s="91"/>
      <c r="I23" s="91"/>
      <c r="J23" s="91"/>
    </row>
    <row r="24" spans="1:10" ht="12" customHeight="1" hidden="1">
      <c r="A24" s="3"/>
      <c r="B24" s="10" t="s">
        <v>44</v>
      </c>
      <c r="C24" s="11">
        <v>0.8</v>
      </c>
      <c r="D24" s="12" t="s">
        <v>8</v>
      </c>
      <c r="E24" s="130"/>
      <c r="F24" s="9"/>
      <c r="G24" s="91"/>
      <c r="H24" s="91"/>
      <c r="I24" s="91"/>
      <c r="J24" s="91"/>
    </row>
    <row r="25" spans="1:10" ht="12" customHeight="1" hidden="1">
      <c r="A25" s="3"/>
      <c r="B25" s="9"/>
      <c r="C25" s="9"/>
      <c r="D25" s="13"/>
      <c r="E25" s="9"/>
      <c r="F25" s="9"/>
      <c r="G25" s="91"/>
      <c r="H25" s="91"/>
      <c r="I25" s="91"/>
      <c r="J25" s="91"/>
    </row>
    <row r="26" spans="1:10" ht="12" customHeight="1" hidden="1">
      <c r="A26" s="3"/>
      <c r="B26" s="201" t="s">
        <v>11</v>
      </c>
      <c r="C26" s="202"/>
      <c r="D26" s="4"/>
      <c r="E26" s="15" t="s">
        <v>12</v>
      </c>
      <c r="F26" s="16"/>
      <c r="G26" s="91"/>
      <c r="H26" s="91"/>
      <c r="I26" s="91"/>
      <c r="J26" s="91"/>
    </row>
    <row r="27" spans="1:10" ht="12" customHeight="1" hidden="1">
      <c r="A27" s="3"/>
      <c r="B27" s="17" t="s">
        <v>31</v>
      </c>
      <c r="C27" s="18">
        <v>0.2</v>
      </c>
      <c r="D27" s="19" t="s">
        <v>16</v>
      </c>
      <c r="E27" s="20">
        <v>0.58</v>
      </c>
      <c r="F27" s="21"/>
      <c r="G27" s="91"/>
      <c r="H27" s="91"/>
      <c r="I27" s="91"/>
      <c r="J27" s="91"/>
    </row>
    <row r="28" spans="1:10" ht="12" customHeight="1" hidden="1">
      <c r="A28" s="3"/>
      <c r="B28" s="17" t="s">
        <v>1</v>
      </c>
      <c r="C28" s="18">
        <v>0.85</v>
      </c>
      <c r="D28" s="131" t="s">
        <v>53</v>
      </c>
      <c r="E28" s="22">
        <v>-1.4</v>
      </c>
      <c r="F28" s="23" t="s">
        <v>15</v>
      </c>
      <c r="G28" s="91"/>
      <c r="H28" s="91"/>
      <c r="I28" s="91"/>
      <c r="J28" s="91"/>
    </row>
    <row r="29" spans="1:10" ht="12" customHeight="1" hidden="1">
      <c r="A29" s="3"/>
      <c r="B29" s="24" t="s">
        <v>0</v>
      </c>
      <c r="C29" s="25">
        <f>1-(1-C28)*C27/0.5</f>
        <v>0.94</v>
      </c>
      <c r="D29" s="9"/>
      <c r="E29" s="9"/>
      <c r="F29" s="9"/>
      <c r="G29" s="91"/>
      <c r="H29" s="91"/>
      <c r="I29" s="91"/>
      <c r="J29" s="91"/>
    </row>
    <row r="30" spans="1:10" ht="12" customHeight="1" hidden="1">
      <c r="A30" s="3"/>
      <c r="B30" s="9"/>
      <c r="C30" s="9"/>
      <c r="D30" s="9"/>
      <c r="E30" s="9"/>
      <c r="F30" s="9"/>
      <c r="G30" s="91"/>
      <c r="H30" s="91"/>
      <c r="I30" s="91"/>
      <c r="J30" s="91"/>
    </row>
    <row r="31" spans="1:10" ht="12" customHeight="1" hidden="1">
      <c r="A31" s="3"/>
      <c r="B31" s="14"/>
      <c r="C31" s="132" t="s">
        <v>33</v>
      </c>
      <c r="D31" s="14"/>
      <c r="E31" s="14"/>
      <c r="F31" s="14"/>
      <c r="G31" s="91"/>
      <c r="H31" s="91"/>
      <c r="I31" s="91"/>
      <c r="J31" s="91"/>
    </row>
    <row r="32" spans="1:10" ht="12" customHeight="1" hidden="1">
      <c r="A32" s="3"/>
      <c r="B32" s="26" t="s">
        <v>24</v>
      </c>
      <c r="C32" s="26" t="s">
        <v>25</v>
      </c>
      <c r="D32" s="26" t="s">
        <v>26</v>
      </c>
      <c r="E32" s="26" t="s">
        <v>27</v>
      </c>
      <c r="F32" s="27" t="s">
        <v>28</v>
      </c>
      <c r="G32" s="91"/>
      <c r="H32" s="91"/>
      <c r="I32" s="91"/>
      <c r="J32" s="91"/>
    </row>
    <row r="33" spans="1:10" ht="12" customHeight="1" hidden="1">
      <c r="A33" s="3"/>
      <c r="B33" s="28">
        <f>10^((-(C33^(-10.24)*(LOG($C$29))/0.0112)^0.217))/$E$27</f>
        <v>2500000.0000000508</v>
      </c>
      <c r="C33" s="39">
        <f>F33/($D$5*(1+$D$6))</f>
        <v>0.48055173505687554</v>
      </c>
      <c r="D33" s="29">
        <f>(28.037-3.496*(($D$12*10^6)*($E$28*$D$16))-18.382*($D$9/B36))</f>
        <v>115.77152521530314</v>
      </c>
      <c r="E33" s="30">
        <f>10^(5.025-0.465*LOG($D$14)+0.686*LOG($D$9/B36)-1.291*LOG(B36))</f>
        <v>316.72503633588485</v>
      </c>
      <c r="F33" s="30">
        <f>D33+E33</f>
        <v>432.496561551188</v>
      </c>
      <c r="G33" s="91"/>
      <c r="H33" s="91"/>
      <c r="I33" s="91"/>
      <c r="J33" s="91"/>
    </row>
    <row r="34" spans="1:10" ht="12" customHeight="1" hidden="1">
      <c r="A34" s="3"/>
      <c r="B34" s="14"/>
      <c r="C34" s="14"/>
      <c r="D34" s="14"/>
      <c r="E34" s="14"/>
      <c r="F34" s="14"/>
      <c r="G34" s="91"/>
      <c r="H34" s="91"/>
      <c r="I34" s="91"/>
      <c r="J34" s="91"/>
    </row>
    <row r="35" spans="1:10" ht="12" customHeight="1" hidden="1">
      <c r="A35" s="3"/>
      <c r="B35" s="31" t="s">
        <v>29</v>
      </c>
      <c r="C35" s="32" t="s">
        <v>30</v>
      </c>
      <c r="D35" s="32" t="s">
        <v>35</v>
      </c>
      <c r="E35" s="40" t="s">
        <v>36</v>
      </c>
      <c r="F35" s="41" t="s">
        <v>37</v>
      </c>
      <c r="G35" s="91"/>
      <c r="H35" s="91"/>
      <c r="I35" s="91"/>
      <c r="J35" s="91"/>
    </row>
    <row r="36" spans="1:10" ht="12" customHeight="1" hidden="1">
      <c r="A36" s="3"/>
      <c r="B36" s="29">
        <f>(D36/(1-0.15^2)/$D$14)^0.25</f>
        <v>28.2429011481347</v>
      </c>
      <c r="C36" s="33">
        <f>($D$11*D16*(D16)/2+$D$13*$D$17*(D16+($D$17)/2))/($D$11*D16+$D$13*$D$17)</f>
        <v>2.835232450606261</v>
      </c>
      <c r="D36" s="28">
        <f>(($D$11*(D16^3))/12)+$D$11*D16*(C36-(D16)/2)^2+(($D$13*($D$17)^3)/12)+$D$13*$D$17*(D16-C36+($D$17)/2)^2</f>
        <v>62194787.736977346</v>
      </c>
      <c r="E36" s="42">
        <f>(D36*12/$D$11)^(1/3)</f>
        <v>5.918489912681873</v>
      </c>
      <c r="F36" s="43">
        <f>(D17^2+$D$7^2*$D$13*$D$7/$D$11/D17)^0.5</f>
        <v>3.040773164274335</v>
      </c>
      <c r="G36" s="91"/>
      <c r="H36" s="91"/>
      <c r="I36" s="91"/>
      <c r="J36" s="91"/>
    </row>
    <row r="37" spans="1:10" ht="12" customHeight="1" hidden="1">
      <c r="A37" s="3"/>
      <c r="B37" s="14"/>
      <c r="C37" s="14"/>
      <c r="D37" s="14"/>
      <c r="E37" s="14"/>
      <c r="F37" s="14"/>
      <c r="G37" s="91"/>
      <c r="H37" s="91"/>
      <c r="I37" s="91"/>
      <c r="J37" s="91"/>
    </row>
    <row r="38" spans="1:10" ht="12" customHeight="1" hidden="1">
      <c r="A38" s="3"/>
      <c r="B38" s="34" t="s">
        <v>42</v>
      </c>
      <c r="C38" s="14">
        <f>ABS(NORMSINV(1-C28))</f>
        <v>1.0364333894937903</v>
      </c>
      <c r="D38" s="14"/>
      <c r="E38" s="14"/>
      <c r="F38" s="14"/>
      <c r="G38" s="91"/>
      <c r="H38" s="91"/>
      <c r="I38" s="91"/>
      <c r="J38" s="91"/>
    </row>
    <row r="39" spans="1:10" ht="12" customHeight="1" hidden="1">
      <c r="A39" s="3"/>
      <c r="B39" s="35" t="s">
        <v>124</v>
      </c>
      <c r="C39" s="14">
        <f>-15032.412*(1-$C$28)^4+17387.985*(1-$C$28)^3-6642.377*(1-$C$28)^2+1201.687*(1-$C$28)</f>
        <v>81.87385829999995</v>
      </c>
      <c r="D39" s="14"/>
      <c r="E39" s="14"/>
      <c r="F39" s="14"/>
      <c r="G39" s="91"/>
      <c r="H39" s="91"/>
      <c r="I39" s="91"/>
      <c r="J39" s="91"/>
    </row>
    <row r="40" spans="1:10" ht="12" customHeight="1" hidden="1">
      <c r="A40" s="3"/>
      <c r="B40" s="48" t="s">
        <v>40</v>
      </c>
      <c r="C40" s="36">
        <f>((E33*($C$23/18)+D33)*(1-0.36))*(D16-C36)/D16*(1.57+0.32*$C$38)*$D$13/$D$11</f>
        <v>87.43220574472436</v>
      </c>
      <c r="D40" s="14" t="s">
        <v>6</v>
      </c>
      <c r="E40" s="14"/>
      <c r="F40" s="14"/>
      <c r="G40" s="91"/>
      <c r="H40" s="91"/>
      <c r="I40" s="91"/>
      <c r="J40" s="91"/>
    </row>
    <row r="41" spans="1:10" ht="12" customHeight="1" hidden="1">
      <c r="A41" s="3"/>
      <c r="B41" s="48" t="s">
        <v>41</v>
      </c>
      <c r="C41" s="37">
        <f>C40/$C$24/$C$39</f>
        <v>1.3348614496760012</v>
      </c>
      <c r="D41" s="14"/>
      <c r="E41" s="14"/>
      <c r="F41" s="14"/>
      <c r="G41" s="91"/>
      <c r="H41" s="91"/>
      <c r="I41" s="91"/>
      <c r="J41" s="91"/>
    </row>
    <row r="42" spans="2:10" ht="42.75" customHeight="1">
      <c r="B42" s="186" t="s">
        <v>98</v>
      </c>
      <c r="C42" s="186"/>
      <c r="D42" s="186"/>
      <c r="E42" s="186"/>
      <c r="F42" s="91"/>
      <c r="G42" s="91"/>
      <c r="H42" s="91"/>
      <c r="I42" s="91"/>
      <c r="J42" s="91"/>
    </row>
    <row r="43" ht="12" customHeight="1"/>
    <row r="46" spans="2:3" ht="12.75">
      <c r="B46" s="50"/>
      <c r="C46" s="49"/>
    </row>
  </sheetData>
  <sheetProtection password="DBD3" sheet="1" objects="1" scenarios="1" selectLockedCells="1"/>
  <protectedRanges>
    <protectedRange sqref="E15:E16 D4:D6 B17:C19 E18 F15:F19 B11:B16 E4:F14 B5:B9 C10:C16 C4:C9 D8:D9 D11:D19" name="Range1"/>
    <protectedRange sqref="B33" name="Range2"/>
    <protectedRange sqref="G11 G9" name="Range1_1"/>
    <protectedRange sqref="B4" name="Range1_2"/>
    <protectedRange sqref="D10" name="Range1_3"/>
  </protectedRanges>
  <mergeCells count="19">
    <mergeCell ref="H11:J11"/>
    <mergeCell ref="B42:E42"/>
    <mergeCell ref="G13:G15"/>
    <mergeCell ref="H13:J13"/>
    <mergeCell ref="H14:J14"/>
    <mergeCell ref="H15:J15"/>
    <mergeCell ref="H16:J16"/>
    <mergeCell ref="E18:F18"/>
    <mergeCell ref="B26:C26"/>
    <mergeCell ref="B2:F2"/>
    <mergeCell ref="B3:D3"/>
    <mergeCell ref="H12:J12"/>
    <mergeCell ref="G2:J2"/>
    <mergeCell ref="H3:J3"/>
    <mergeCell ref="H5:J5"/>
    <mergeCell ref="G6:G7"/>
    <mergeCell ref="H6:J6"/>
    <mergeCell ref="H7:J7"/>
    <mergeCell ref="H9:J9"/>
  </mergeCells>
  <printOptions/>
  <pageMargins left="0.75" right="0.75" top="1" bottom="1" header="0.5" footer="0.5"/>
  <pageSetup horizontalDpi="600" verticalDpi="600" orientation="landscape" scale="82" r:id="rId4"/>
  <legacyDrawing r:id="rId3"/>
  <oleObjects>
    <oleObject progId="Equation.3" shapeId="3898936" r:id="rId1"/>
    <oleObject progId="Equation.3" shapeId="5228853" r:id="rId2"/>
  </oleObjects>
</worksheet>
</file>

<file path=xl/worksheets/sheet4.xml><?xml version="1.0" encoding="utf-8"?>
<worksheet xmlns="http://schemas.openxmlformats.org/spreadsheetml/2006/main" xmlns:r="http://schemas.openxmlformats.org/officeDocument/2006/relationships">
  <sheetPr codeName="Sheet4"/>
  <dimension ref="A1:Q51"/>
  <sheetViews>
    <sheetView showGridLines="0" zoomScale="102" zoomScaleNormal="102" zoomScalePageLayoutView="0" workbookViewId="0" topLeftCell="A1">
      <selection activeCell="A1" sqref="A1"/>
    </sheetView>
  </sheetViews>
  <sheetFormatPr defaultColWidth="9.140625" defaultRowHeight="12.75"/>
  <cols>
    <col min="1" max="16384" width="9.140625" style="70" customWidth="1"/>
  </cols>
  <sheetData>
    <row r="1" s="65" customFormat="1" ht="18">
      <c r="A1" s="92" t="s">
        <v>54</v>
      </c>
    </row>
    <row r="2" s="65" customFormat="1" ht="12.75">
      <c r="A2" s="171"/>
    </row>
    <row r="3" ht="12.75">
      <c r="A3" s="56" t="s">
        <v>88</v>
      </c>
    </row>
    <row r="4" ht="12.75">
      <c r="A4" s="56" t="s">
        <v>89</v>
      </c>
    </row>
    <row r="5" s="65" customFormat="1" ht="12.75">
      <c r="A5" s="90" t="s">
        <v>90</v>
      </c>
    </row>
    <row r="6" s="65" customFormat="1" ht="12.75">
      <c r="A6" s="90" t="s">
        <v>129</v>
      </c>
    </row>
    <row r="7" s="65" customFormat="1" ht="12.75">
      <c r="A7" s="172"/>
    </row>
    <row r="8" ht="12.75">
      <c r="A8" s="66" t="s">
        <v>81</v>
      </c>
    </row>
    <row r="9" ht="12.75">
      <c r="A9" s="56" t="s">
        <v>82</v>
      </c>
    </row>
    <row r="10" ht="12.75">
      <c r="A10" s="91"/>
    </row>
    <row r="11" ht="14.25">
      <c r="A11" s="66" t="s">
        <v>83</v>
      </c>
    </row>
    <row r="12" ht="12.75">
      <c r="A12" s="56" t="s">
        <v>84</v>
      </c>
    </row>
    <row r="13" ht="12.75">
      <c r="A13" s="91"/>
    </row>
    <row r="14" ht="14.25">
      <c r="A14" s="66" t="s">
        <v>85</v>
      </c>
    </row>
    <row r="15" ht="12.75">
      <c r="A15" s="56" t="s">
        <v>86</v>
      </c>
    </row>
    <row r="16" s="65" customFormat="1" ht="12.75">
      <c r="A16" s="56" t="s">
        <v>87</v>
      </c>
    </row>
    <row r="17" s="65" customFormat="1" ht="12.75">
      <c r="A17" s="91"/>
    </row>
    <row r="18" spans="1:3" s="65" customFormat="1" ht="14.25">
      <c r="A18" s="66" t="s">
        <v>56</v>
      </c>
      <c r="B18" s="67"/>
      <c r="C18" s="67"/>
    </row>
    <row r="19" spans="1:3" s="67" customFormat="1" ht="12.75">
      <c r="A19" s="68" t="s">
        <v>64</v>
      </c>
      <c r="B19" s="65"/>
      <c r="C19" s="65"/>
    </row>
    <row r="20" spans="1:3" s="67" customFormat="1" ht="12.75">
      <c r="A20" s="71" t="s">
        <v>65</v>
      </c>
      <c r="B20" s="65"/>
      <c r="C20" s="65"/>
    </row>
    <row r="21" spans="1:17" s="65" customFormat="1" ht="12.75">
      <c r="A21" s="65" t="s">
        <v>66</v>
      </c>
      <c r="D21" s="67"/>
      <c r="E21" s="67"/>
      <c r="F21" s="67"/>
      <c r="G21" s="67"/>
      <c r="H21" s="67"/>
      <c r="I21" s="67"/>
      <c r="J21" s="67"/>
      <c r="K21" s="67"/>
      <c r="L21" s="67"/>
      <c r="M21" s="67"/>
      <c r="N21" s="67"/>
      <c r="O21" s="67"/>
      <c r="P21" s="67"/>
      <c r="Q21" s="67"/>
    </row>
    <row r="22" spans="1:17" s="67" customFormat="1" ht="12.75">
      <c r="A22" s="67" t="s">
        <v>67</v>
      </c>
      <c r="M22" s="65"/>
      <c r="N22" s="65"/>
      <c r="O22" s="65"/>
      <c r="P22" s="65"/>
      <c r="Q22" s="65"/>
    </row>
    <row r="23" spans="1:17" s="65" customFormat="1" ht="12.75">
      <c r="A23" s="173"/>
      <c r="B23" s="67"/>
      <c r="C23" s="67"/>
      <c r="M23" s="67"/>
      <c r="N23" s="67"/>
      <c r="O23" s="67"/>
      <c r="P23" s="67"/>
      <c r="Q23" s="67"/>
    </row>
    <row r="24" spans="1:17" s="67" customFormat="1" ht="14.25">
      <c r="A24" s="66" t="s">
        <v>57</v>
      </c>
      <c r="M24" s="65"/>
      <c r="N24" s="65"/>
      <c r="O24" s="65"/>
      <c r="P24" s="65"/>
      <c r="Q24" s="65"/>
    </row>
    <row r="25" spans="1:17" s="65" customFormat="1" ht="12.75">
      <c r="A25" s="67" t="s">
        <v>80</v>
      </c>
      <c r="B25" s="67"/>
      <c r="C25" s="67"/>
      <c r="M25" s="67"/>
      <c r="N25" s="67"/>
      <c r="O25" s="67"/>
      <c r="P25" s="67"/>
      <c r="Q25" s="67"/>
    </row>
    <row r="26" spans="1:12" s="65" customFormat="1" ht="12.75">
      <c r="A26" s="56" t="s">
        <v>55</v>
      </c>
      <c r="D26" s="67"/>
      <c r="E26" s="67"/>
      <c r="F26" s="67"/>
      <c r="G26" s="67"/>
      <c r="H26" s="67"/>
      <c r="I26" s="67"/>
      <c r="J26" s="67"/>
      <c r="K26" s="67"/>
      <c r="L26" s="67"/>
    </row>
    <row r="27" spans="1:3" s="65" customFormat="1" ht="12.75">
      <c r="A27" s="173"/>
      <c r="B27" s="67"/>
      <c r="C27" s="67"/>
    </row>
    <row r="28" spans="1:17" s="67" customFormat="1" ht="12.75">
      <c r="A28" s="66" t="s">
        <v>58</v>
      </c>
      <c r="B28" s="65"/>
      <c r="C28" s="65"/>
      <c r="D28" s="65"/>
      <c r="E28" s="65"/>
      <c r="F28" s="65"/>
      <c r="G28" s="65"/>
      <c r="H28" s="65"/>
      <c r="I28" s="65"/>
      <c r="J28" s="65"/>
      <c r="K28" s="65"/>
      <c r="L28" s="65"/>
      <c r="M28" s="65"/>
      <c r="N28" s="65"/>
      <c r="O28" s="65"/>
      <c r="P28" s="65"/>
      <c r="Q28" s="65"/>
    </row>
    <row r="29" spans="1:17" s="65" customFormat="1" ht="12.75">
      <c r="A29" s="68" t="s">
        <v>94</v>
      </c>
      <c r="B29" s="67"/>
      <c r="C29" s="67"/>
      <c r="M29" s="67"/>
      <c r="N29" s="67"/>
      <c r="O29" s="67"/>
      <c r="P29" s="67"/>
      <c r="Q29" s="67"/>
    </row>
    <row r="30" spans="1:17" s="67" customFormat="1" ht="12.75">
      <c r="A30" s="72" t="s">
        <v>95</v>
      </c>
      <c r="B30" s="65"/>
      <c r="C30" s="65"/>
      <c r="M30" s="65"/>
      <c r="N30" s="65"/>
      <c r="O30" s="65"/>
      <c r="P30" s="65"/>
      <c r="Q30" s="65"/>
    </row>
    <row r="31" spans="1:17" s="65" customFormat="1" ht="12.75">
      <c r="A31" s="65" t="s">
        <v>96</v>
      </c>
      <c r="M31" s="67"/>
      <c r="N31" s="67"/>
      <c r="O31" s="67"/>
      <c r="P31" s="67"/>
      <c r="Q31" s="67"/>
    </row>
    <row r="32" spans="1:17" s="65" customFormat="1" ht="12.75">
      <c r="A32" s="174"/>
      <c r="M32" s="67"/>
      <c r="N32" s="67"/>
      <c r="O32" s="67"/>
      <c r="P32" s="67"/>
      <c r="Q32" s="67"/>
    </row>
    <row r="33" spans="1:17" ht="12.75">
      <c r="A33" s="66" t="s">
        <v>59</v>
      </c>
      <c r="B33" s="67"/>
      <c r="C33" s="67"/>
      <c r="D33" s="65"/>
      <c r="E33" s="65"/>
      <c r="F33" s="65"/>
      <c r="G33" s="65"/>
      <c r="H33" s="65"/>
      <c r="I33" s="65"/>
      <c r="J33" s="65"/>
      <c r="K33" s="65"/>
      <c r="L33" s="65"/>
      <c r="M33" s="65"/>
      <c r="N33" s="65"/>
      <c r="O33" s="65"/>
      <c r="P33" s="65"/>
      <c r="Q33" s="65"/>
    </row>
    <row r="34" spans="1:12" ht="12.75">
      <c r="A34" s="65" t="s">
        <v>68</v>
      </c>
      <c r="B34" s="65"/>
      <c r="C34" s="65"/>
      <c r="D34" s="65"/>
      <c r="E34" s="65"/>
      <c r="F34" s="65"/>
      <c r="G34" s="65"/>
      <c r="H34" s="65"/>
      <c r="I34" s="65"/>
      <c r="J34" s="65"/>
      <c r="K34" s="65"/>
      <c r="L34" s="65"/>
    </row>
    <row r="35" spans="1:3" ht="12.75">
      <c r="A35" s="56" t="s">
        <v>69</v>
      </c>
      <c r="B35" s="67"/>
      <c r="C35" s="67"/>
    </row>
    <row r="36" spans="1:3" ht="12.75">
      <c r="A36" s="91"/>
      <c r="B36" s="65"/>
      <c r="C36" s="65"/>
    </row>
    <row r="37" spans="1:3" ht="12.75">
      <c r="A37" s="66" t="s">
        <v>60</v>
      </c>
      <c r="B37" s="65"/>
      <c r="C37" s="65"/>
    </row>
    <row r="38" ht="12.75">
      <c r="A38" s="56" t="s">
        <v>61</v>
      </c>
    </row>
    <row r="39" ht="12.75">
      <c r="A39" s="174"/>
    </row>
    <row r="40" ht="14.25">
      <c r="A40" s="66" t="s">
        <v>62</v>
      </c>
    </row>
    <row r="41" ht="12.75">
      <c r="A41" s="70" t="s">
        <v>70</v>
      </c>
    </row>
    <row r="42" ht="12.75">
      <c r="A42" s="70" t="s">
        <v>72</v>
      </c>
    </row>
    <row r="43" ht="15.75">
      <c r="A43" s="56" t="s">
        <v>71</v>
      </c>
    </row>
    <row r="44" ht="12.75">
      <c r="A44" s="175"/>
    </row>
    <row r="45" ht="12.75">
      <c r="A45" s="69" t="s">
        <v>63</v>
      </c>
    </row>
    <row r="46" ht="12.75">
      <c r="A46" s="70" t="s">
        <v>73</v>
      </c>
    </row>
    <row r="47" ht="12.75">
      <c r="A47" s="70" t="s">
        <v>74</v>
      </c>
    </row>
    <row r="48" ht="12.75">
      <c r="A48" s="175"/>
    </row>
    <row r="49" ht="12.75">
      <c r="A49" s="56"/>
    </row>
    <row r="50" ht="12.75">
      <c r="A50" s="148" t="s">
        <v>92</v>
      </c>
    </row>
    <row r="51" spans="1:3" s="56" customFormat="1" ht="12.75">
      <c r="A51" s="149" t="s">
        <v>91</v>
      </c>
      <c r="B51" s="91"/>
      <c r="C51" s="91"/>
    </row>
    <row r="52" s="56" customFormat="1" ht="12.75"/>
  </sheetData>
  <sheetProtection password="DBD3" sheet="1" objects="1" scenarios="1" selectLockedCells="1"/>
  <printOptions/>
  <pageMargins left="0.75" right="0.75" top="1" bottom="1" header="0.5" footer="0.5"/>
  <pageSetup horizontalDpi="600" verticalDpi="600" orientation="portrait" scale="73" r:id="rId3"/>
  <legacyDrawing r:id="rId2"/>
  <oleObjects>
    <oleObject progId="Equation.3" shapeId="2024114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bordelon</dc:creator>
  <cp:keywords/>
  <dc:description/>
  <cp:lastModifiedBy>Scott Marlow</cp:lastModifiedBy>
  <cp:lastPrinted>2008-10-15T14:20:37Z</cp:lastPrinted>
  <dcterms:created xsi:type="dcterms:W3CDTF">2007-11-30T17:27:28Z</dcterms:created>
  <dcterms:modified xsi:type="dcterms:W3CDTF">2010-08-04T16:40:35Z</dcterms:modified>
  <cp:category/>
  <cp:version/>
  <cp:contentType/>
  <cp:contentStatus/>
</cp:coreProperties>
</file>